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ИбрагимоваPC1\Desktop\МЕНЮ с 01.01.2026\САДИКИ 2026г\садики весна (лето) с 01.03.26\"/>
    </mc:Choice>
  </mc:AlternateContent>
  <bookViews>
    <workbookView xWindow="240" yWindow="135" windowWidth="11355" windowHeight="6150"/>
  </bookViews>
  <sheets>
    <sheet name="12.01.2026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'12.01.2026'!$A$3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A256" i="1" l="1"/>
  <c r="A308" i="1" l="1"/>
  <c r="A307" i="1"/>
  <c r="A306" i="1"/>
  <c r="A231" i="1"/>
  <c r="A230" i="1"/>
  <c r="A288" i="1"/>
  <c r="A212" i="1"/>
  <c r="A186" i="1"/>
  <c r="A178" i="1"/>
  <c r="A179" i="1"/>
  <c r="A152" i="1"/>
  <c r="A77" i="1"/>
  <c r="A76" i="1"/>
  <c r="A101" i="1"/>
  <c r="A158" i="1"/>
  <c r="A82" i="1"/>
  <c r="A57" i="1"/>
  <c r="A52" i="1"/>
  <c r="D314" i="1" l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C314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C309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C301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C298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C289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C284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C276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C273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C264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C259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C251" i="1"/>
  <c r="D247" i="1"/>
  <c r="E247" i="1"/>
  <c r="F247" i="1"/>
  <c r="G247" i="1"/>
  <c r="H247" i="1"/>
  <c r="I247" i="1"/>
  <c r="J247" i="1"/>
  <c r="K247" i="1"/>
  <c r="L247" i="1"/>
  <c r="L265" i="1" s="1"/>
  <c r="M247" i="1"/>
  <c r="N247" i="1"/>
  <c r="O247" i="1"/>
  <c r="P247" i="1"/>
  <c r="Q247" i="1"/>
  <c r="R247" i="1"/>
  <c r="S247" i="1"/>
  <c r="T247" i="1"/>
  <c r="U247" i="1"/>
  <c r="V247" i="1"/>
  <c r="W247" i="1"/>
  <c r="X247" i="1"/>
  <c r="X265" i="1" s="1"/>
  <c r="Y247" i="1"/>
  <c r="Z247" i="1"/>
  <c r="AA247" i="1"/>
  <c r="AB247" i="1"/>
  <c r="AC247" i="1"/>
  <c r="AD247" i="1"/>
  <c r="AE247" i="1"/>
  <c r="AF247" i="1"/>
  <c r="AG247" i="1"/>
  <c r="AH247" i="1"/>
  <c r="AI247" i="1"/>
  <c r="C247" i="1"/>
  <c r="C265" i="1" s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C238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C233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C225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X239" i="1" s="1"/>
  <c r="Y222" i="1"/>
  <c r="Z222" i="1"/>
  <c r="AA222" i="1"/>
  <c r="AB222" i="1"/>
  <c r="AC222" i="1"/>
  <c r="AD222" i="1"/>
  <c r="AE222" i="1"/>
  <c r="AF222" i="1"/>
  <c r="AG222" i="1"/>
  <c r="AH222" i="1"/>
  <c r="AI222" i="1"/>
  <c r="C222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C213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C208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C200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C19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C187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C18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C172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C16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C159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C154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C146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C142" i="1"/>
  <c r="AJ134" i="1"/>
  <c r="AJ317" i="1" s="1"/>
  <c r="AJ318" i="1" s="1"/>
  <c r="AK134" i="1"/>
  <c r="AK317" i="1" s="1"/>
  <c r="AK318" i="1" s="1"/>
  <c r="AL134" i="1"/>
  <c r="AL317" i="1" s="1"/>
  <c r="AL318" i="1" s="1"/>
  <c r="AM134" i="1"/>
  <c r="AM317" i="1" s="1"/>
  <c r="AM318" i="1" s="1"/>
  <c r="AN134" i="1"/>
  <c r="AN317" i="1" s="1"/>
  <c r="AN318" i="1" s="1"/>
  <c r="AO134" i="1"/>
  <c r="AO317" i="1" s="1"/>
  <c r="AO318" i="1" s="1"/>
  <c r="AP134" i="1"/>
  <c r="AP317" i="1" s="1"/>
  <c r="AP318" i="1" s="1"/>
  <c r="AQ134" i="1"/>
  <c r="AQ317" i="1" s="1"/>
  <c r="AQ318" i="1" s="1"/>
  <c r="AR134" i="1"/>
  <c r="AR317" i="1" s="1"/>
  <c r="AR318" i="1" s="1"/>
  <c r="AS134" i="1"/>
  <c r="AS317" i="1" s="1"/>
  <c r="AS318" i="1" s="1"/>
  <c r="AT134" i="1"/>
  <c r="AT317" i="1" s="1"/>
  <c r="AT318" i="1" s="1"/>
  <c r="AU134" i="1"/>
  <c r="AU317" i="1" s="1"/>
  <c r="AU318" i="1" s="1"/>
  <c r="AV134" i="1"/>
  <c r="AV317" i="1" s="1"/>
  <c r="AV318" i="1" s="1"/>
  <c r="AW134" i="1"/>
  <c r="AW317" i="1" s="1"/>
  <c r="AW318" i="1" s="1"/>
  <c r="AX134" i="1"/>
  <c r="AX317" i="1" s="1"/>
  <c r="AX318" i="1" s="1"/>
  <c r="AY134" i="1"/>
  <c r="AY317" i="1" s="1"/>
  <c r="AY318" i="1" s="1"/>
  <c r="AZ134" i="1"/>
  <c r="AZ317" i="1" s="1"/>
  <c r="AZ318" i="1" s="1"/>
  <c r="BA134" i="1"/>
  <c r="BA317" i="1" s="1"/>
  <c r="BA318" i="1" s="1"/>
  <c r="BB134" i="1"/>
  <c r="BB317" i="1" s="1"/>
  <c r="BB318" i="1" s="1"/>
  <c r="BC134" i="1"/>
  <c r="BC317" i="1" s="1"/>
  <c r="BC318" i="1" s="1"/>
  <c r="BD134" i="1"/>
  <c r="BD317" i="1" s="1"/>
  <c r="BD318" i="1" s="1"/>
  <c r="BE134" i="1"/>
  <c r="BE317" i="1" s="1"/>
  <c r="BE318" i="1" s="1"/>
  <c r="BF134" i="1"/>
  <c r="BF317" i="1" s="1"/>
  <c r="BF318" i="1" s="1"/>
  <c r="BG134" i="1"/>
  <c r="BG317" i="1" s="1"/>
  <c r="BG318" i="1" s="1"/>
  <c r="BH134" i="1"/>
  <c r="BH317" i="1" s="1"/>
  <c r="BH318" i="1" s="1"/>
  <c r="BI134" i="1"/>
  <c r="BI317" i="1" s="1"/>
  <c r="BI318" i="1" s="1"/>
  <c r="BJ134" i="1"/>
  <c r="BJ317" i="1" s="1"/>
  <c r="BJ318" i="1" s="1"/>
  <c r="BK134" i="1"/>
  <c r="BK317" i="1" s="1"/>
  <c r="BK318" i="1" s="1"/>
  <c r="BL134" i="1"/>
  <c r="BL317" i="1" s="1"/>
  <c r="BL318" i="1" s="1"/>
  <c r="BM134" i="1"/>
  <c r="BM317" i="1" s="1"/>
  <c r="BM318" i="1" s="1"/>
  <c r="BN134" i="1"/>
  <c r="BN317" i="1" s="1"/>
  <c r="BN318" i="1" s="1"/>
  <c r="BO134" i="1"/>
  <c r="BO317" i="1" s="1"/>
  <c r="BO318" i="1" s="1"/>
  <c r="BP134" i="1"/>
  <c r="BP317" i="1" s="1"/>
  <c r="BP318" i="1" s="1"/>
  <c r="BQ134" i="1"/>
  <c r="BQ317" i="1" s="1"/>
  <c r="BQ318" i="1" s="1"/>
  <c r="BR134" i="1"/>
  <c r="BR317" i="1" s="1"/>
  <c r="BR318" i="1" s="1"/>
  <c r="BS134" i="1"/>
  <c r="BS317" i="1" s="1"/>
  <c r="BS318" i="1" s="1"/>
  <c r="BT134" i="1"/>
  <c r="BT317" i="1" s="1"/>
  <c r="BT318" i="1" s="1"/>
  <c r="BU134" i="1"/>
  <c r="BU317" i="1" s="1"/>
  <c r="BU318" i="1" s="1"/>
  <c r="BV134" i="1"/>
  <c r="BV317" i="1" s="1"/>
  <c r="BV318" i="1" s="1"/>
  <c r="BW134" i="1"/>
  <c r="BW317" i="1" s="1"/>
  <c r="BW318" i="1" s="1"/>
  <c r="BX134" i="1"/>
  <c r="BX317" i="1" s="1"/>
  <c r="BX318" i="1" s="1"/>
  <c r="BY134" i="1"/>
  <c r="BY317" i="1" s="1"/>
  <c r="BY318" i="1" s="1"/>
  <c r="BZ134" i="1"/>
  <c r="BZ317" i="1" s="1"/>
  <c r="BZ318" i="1" s="1"/>
  <c r="CA134" i="1"/>
  <c r="CA317" i="1" s="1"/>
  <c r="CA318" i="1" s="1"/>
  <c r="CB134" i="1"/>
  <c r="CB317" i="1" s="1"/>
  <c r="CB318" i="1" s="1"/>
  <c r="CC134" i="1"/>
  <c r="CC317" i="1" s="1"/>
  <c r="CC318" i="1" s="1"/>
  <c r="CE134" i="1"/>
  <c r="CE317" i="1" s="1"/>
  <c r="CE318" i="1" s="1"/>
  <c r="CF134" i="1"/>
  <c r="CF317" i="1" s="1"/>
  <c r="CF318" i="1" s="1"/>
  <c r="CG134" i="1"/>
  <c r="CG317" i="1" s="1"/>
  <c r="CG318" i="1" s="1"/>
  <c r="CH134" i="1"/>
  <c r="CH317" i="1" s="1"/>
  <c r="CH318" i="1" s="1"/>
  <c r="CI134" i="1"/>
  <c r="CI317" i="1" s="1"/>
  <c r="CI318" i="1" s="1"/>
  <c r="CJ134" i="1"/>
  <c r="CJ317" i="1" s="1"/>
  <c r="CJ318" i="1" s="1"/>
  <c r="CK134" i="1"/>
  <c r="CK317" i="1" s="1"/>
  <c r="CK318" i="1" s="1"/>
  <c r="CL134" i="1"/>
  <c r="CL317" i="1" s="1"/>
  <c r="CL318" i="1" s="1"/>
  <c r="CM134" i="1"/>
  <c r="CM317" i="1" s="1"/>
  <c r="CM318" i="1" s="1"/>
  <c r="CN134" i="1"/>
  <c r="CN317" i="1" s="1"/>
  <c r="CN318" i="1" s="1"/>
  <c r="CO134" i="1"/>
  <c r="CO317" i="1" s="1"/>
  <c r="CO318" i="1" s="1"/>
  <c r="CP134" i="1"/>
  <c r="CP317" i="1" s="1"/>
  <c r="CP318" i="1" s="1"/>
  <c r="CQ134" i="1"/>
  <c r="CQ317" i="1" s="1"/>
  <c r="CQ318" i="1" s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C133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C127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C119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C116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C107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C102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C94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C91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C83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C78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C70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C6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C58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C5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C44" i="1"/>
  <c r="D40" i="1"/>
  <c r="E40" i="1"/>
  <c r="F40" i="1"/>
  <c r="G40" i="1"/>
  <c r="H40" i="1"/>
  <c r="I40" i="1"/>
  <c r="J40" i="1"/>
  <c r="K40" i="1"/>
  <c r="L40" i="1"/>
  <c r="L59" i="1" s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C40" i="1"/>
  <c r="C59" i="1" s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C31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C25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C17" i="1"/>
  <c r="D14" i="1"/>
  <c r="E14" i="1"/>
  <c r="F14" i="1"/>
  <c r="G14" i="1"/>
  <c r="H14" i="1"/>
  <c r="I14" i="1"/>
  <c r="J14" i="1"/>
  <c r="K14" i="1"/>
  <c r="L14" i="1"/>
  <c r="L32" i="1" s="1"/>
  <c r="M14" i="1"/>
  <c r="N14" i="1"/>
  <c r="O14" i="1"/>
  <c r="P14" i="1"/>
  <c r="Q14" i="1"/>
  <c r="R14" i="1"/>
  <c r="S14" i="1"/>
  <c r="T14" i="1"/>
  <c r="U14" i="1"/>
  <c r="V14" i="1"/>
  <c r="W14" i="1"/>
  <c r="X14" i="1"/>
  <c r="X32" i="1" s="1"/>
  <c r="Y14" i="1"/>
  <c r="Z14" i="1"/>
  <c r="AA14" i="1"/>
  <c r="AB14" i="1"/>
  <c r="AC14" i="1"/>
  <c r="AD14" i="1"/>
  <c r="AE14" i="1"/>
  <c r="AF14" i="1"/>
  <c r="AG14" i="1"/>
  <c r="AH14" i="1"/>
  <c r="AI14" i="1"/>
  <c r="C14" i="1"/>
  <c r="C32" i="1" s="1"/>
  <c r="X59" i="1" l="1"/>
  <c r="AG59" i="1"/>
  <c r="U59" i="1"/>
  <c r="I59" i="1"/>
  <c r="AG84" i="1"/>
  <c r="U84" i="1"/>
  <c r="I84" i="1"/>
  <c r="C84" i="1"/>
  <c r="X84" i="1"/>
  <c r="L84" i="1"/>
  <c r="C134" i="1"/>
  <c r="X134" i="1"/>
  <c r="L134" i="1"/>
  <c r="AI160" i="1"/>
  <c r="W160" i="1"/>
  <c r="K160" i="1"/>
  <c r="AI188" i="1"/>
  <c r="W188" i="1"/>
  <c r="K188" i="1"/>
  <c r="AI214" i="1"/>
  <c r="W214" i="1"/>
  <c r="K214" i="1"/>
  <c r="AI239" i="1"/>
  <c r="W239" i="1"/>
  <c r="K239" i="1"/>
  <c r="AF160" i="1"/>
  <c r="T160" i="1"/>
  <c r="H160" i="1"/>
  <c r="AF188" i="1"/>
  <c r="T188" i="1"/>
  <c r="H188" i="1"/>
  <c r="AF214" i="1"/>
  <c r="T214" i="1"/>
  <c r="H214" i="1"/>
  <c r="AF239" i="1"/>
  <c r="T239" i="1"/>
  <c r="H239" i="1"/>
  <c r="AH265" i="1"/>
  <c r="V265" i="1"/>
  <c r="J265" i="1"/>
  <c r="AH290" i="1"/>
  <c r="V290" i="1"/>
  <c r="J290" i="1"/>
  <c r="AH315" i="1"/>
  <c r="V315" i="1"/>
  <c r="J315" i="1"/>
  <c r="AF265" i="1"/>
  <c r="T265" i="1"/>
  <c r="H265" i="1"/>
  <c r="AD32" i="1"/>
  <c r="R32" i="1"/>
  <c r="F32" i="1"/>
  <c r="AD59" i="1"/>
  <c r="R59" i="1"/>
  <c r="F59" i="1"/>
  <c r="AD84" i="1"/>
  <c r="R84" i="1"/>
  <c r="F84" i="1"/>
  <c r="AD108" i="1"/>
  <c r="R108" i="1"/>
  <c r="F108" i="1"/>
  <c r="AA59" i="1"/>
  <c r="O59" i="1"/>
  <c r="AA84" i="1"/>
  <c r="O84" i="1"/>
  <c r="AA108" i="1"/>
  <c r="O108" i="1"/>
  <c r="AA134" i="1"/>
  <c r="AF290" i="1"/>
  <c r="T290" i="1"/>
  <c r="H290" i="1"/>
  <c r="AC32" i="1"/>
  <c r="Q32" i="1"/>
  <c r="E32" i="1"/>
  <c r="AC59" i="1"/>
  <c r="Q59" i="1"/>
  <c r="E59" i="1"/>
  <c r="AC84" i="1"/>
  <c r="Q84" i="1"/>
  <c r="AG160" i="1"/>
  <c r="U160" i="1"/>
  <c r="I160" i="1"/>
  <c r="AG188" i="1"/>
  <c r="U188" i="1"/>
  <c r="I188" i="1"/>
  <c r="AG214" i="1"/>
  <c r="U214" i="1"/>
  <c r="I214" i="1"/>
  <c r="AG239" i="1"/>
  <c r="U239" i="1"/>
  <c r="I239" i="1"/>
  <c r="AG265" i="1"/>
  <c r="U265" i="1"/>
  <c r="I265" i="1"/>
  <c r="AG290" i="1"/>
  <c r="U290" i="1"/>
  <c r="I290" i="1"/>
  <c r="AG315" i="1"/>
  <c r="U315" i="1"/>
  <c r="I315" i="1"/>
  <c r="U32" i="1"/>
  <c r="AF315" i="1"/>
  <c r="T315" i="1"/>
  <c r="H315" i="1"/>
  <c r="AG32" i="1"/>
  <c r="I32" i="1"/>
  <c r="AE160" i="1"/>
  <c r="S160" i="1"/>
  <c r="G160" i="1"/>
  <c r="AE188" i="1"/>
  <c r="S188" i="1"/>
  <c r="G188" i="1"/>
  <c r="AE214" i="1"/>
  <c r="S214" i="1"/>
  <c r="G214" i="1"/>
  <c r="AE239" i="1"/>
  <c r="S239" i="1"/>
  <c r="G239" i="1"/>
  <c r="G32" i="1"/>
  <c r="AE59" i="1"/>
  <c r="S59" i="1"/>
  <c r="G59" i="1"/>
  <c r="AE84" i="1"/>
  <c r="S84" i="1"/>
  <c r="G84" i="1"/>
  <c r="Y134" i="1"/>
  <c r="M134" i="1"/>
  <c r="AD134" i="1"/>
  <c r="R134" i="1"/>
  <c r="F134" i="1"/>
  <c r="AC160" i="1"/>
  <c r="Q160" i="1"/>
  <c r="E160" i="1"/>
  <c r="AC188" i="1"/>
  <c r="Q188" i="1"/>
  <c r="E188" i="1"/>
  <c r="AC214" i="1"/>
  <c r="Q214" i="1"/>
  <c r="E214" i="1"/>
  <c r="AC239" i="1"/>
  <c r="AE32" i="1"/>
  <c r="E84" i="1"/>
  <c r="AC108" i="1"/>
  <c r="Q108" i="1"/>
  <c r="E108" i="1"/>
  <c r="AC134" i="1"/>
  <c r="Q134" i="1"/>
  <c r="E134" i="1"/>
  <c r="AA315" i="1"/>
  <c r="O315" i="1"/>
  <c r="S32" i="1"/>
  <c r="O32" i="1"/>
  <c r="O134" i="1"/>
  <c r="Z160" i="1"/>
  <c r="N160" i="1"/>
  <c r="Z188" i="1"/>
  <c r="N188" i="1"/>
  <c r="Z214" i="1"/>
  <c r="N214" i="1"/>
  <c r="Z239" i="1"/>
  <c r="N239" i="1"/>
  <c r="AA32" i="1"/>
  <c r="AB32" i="1"/>
  <c r="P32" i="1"/>
  <c r="D32" i="1"/>
  <c r="AB59" i="1"/>
  <c r="P59" i="1"/>
  <c r="D59" i="1"/>
  <c r="AB84" i="1"/>
  <c r="P84" i="1"/>
  <c r="D84" i="1"/>
  <c r="AB108" i="1"/>
  <c r="P108" i="1"/>
  <c r="D108" i="1"/>
  <c r="Y108" i="1"/>
  <c r="M108" i="1"/>
  <c r="AB134" i="1"/>
  <c r="P134" i="1"/>
  <c r="D134" i="1"/>
  <c r="AD160" i="1"/>
  <c r="R160" i="1"/>
  <c r="F160" i="1"/>
  <c r="AD188" i="1"/>
  <c r="R188" i="1"/>
  <c r="F188" i="1"/>
  <c r="AD214" i="1"/>
  <c r="R214" i="1"/>
  <c r="F214" i="1"/>
  <c r="AD239" i="1"/>
  <c r="R239" i="1"/>
  <c r="F239" i="1"/>
  <c r="AE265" i="1"/>
  <c r="S265" i="1"/>
  <c r="G265" i="1"/>
  <c r="AE290" i="1"/>
  <c r="S290" i="1"/>
  <c r="G290" i="1"/>
  <c r="AE315" i="1"/>
  <c r="S315" i="1"/>
  <c r="G315" i="1"/>
  <c r="C108" i="1"/>
  <c r="X108" i="1"/>
  <c r="L108" i="1"/>
  <c r="Q239" i="1"/>
  <c r="E239" i="1"/>
  <c r="AD265" i="1"/>
  <c r="R265" i="1"/>
  <c r="F265" i="1"/>
  <c r="AD290" i="1"/>
  <c r="R290" i="1"/>
  <c r="F290" i="1"/>
  <c r="AD315" i="1"/>
  <c r="R315" i="1"/>
  <c r="F315" i="1"/>
  <c r="Z32" i="1"/>
  <c r="N32" i="1"/>
  <c r="Z59" i="1"/>
  <c r="N59" i="1"/>
  <c r="Z84" i="1"/>
  <c r="N84" i="1"/>
  <c r="Z108" i="1"/>
  <c r="N108" i="1"/>
  <c r="Z134" i="1"/>
  <c r="N134" i="1"/>
  <c r="AB160" i="1"/>
  <c r="P160" i="1"/>
  <c r="D160" i="1"/>
  <c r="AB188" i="1"/>
  <c r="P188" i="1"/>
  <c r="D188" i="1"/>
  <c r="AB214" i="1"/>
  <c r="P214" i="1"/>
  <c r="D214" i="1"/>
  <c r="AB239" i="1"/>
  <c r="P239" i="1"/>
  <c r="D239" i="1"/>
  <c r="AC265" i="1"/>
  <c r="Q265" i="1"/>
  <c r="E265" i="1"/>
  <c r="AC290" i="1"/>
  <c r="Q290" i="1"/>
  <c r="E290" i="1"/>
  <c r="AC315" i="1"/>
  <c r="Q315" i="1"/>
  <c r="E315" i="1"/>
  <c r="Y32" i="1"/>
  <c r="M32" i="1"/>
  <c r="Y59" i="1"/>
  <c r="M59" i="1"/>
  <c r="Y84" i="1"/>
  <c r="M84" i="1"/>
  <c r="AE134" i="1"/>
  <c r="S134" i="1"/>
  <c r="G134" i="1"/>
  <c r="AA160" i="1"/>
  <c r="O160" i="1"/>
  <c r="AA188" i="1"/>
  <c r="O188" i="1"/>
  <c r="AA214" i="1"/>
  <c r="O214" i="1"/>
  <c r="AA239" i="1"/>
  <c r="O239" i="1"/>
  <c r="AB265" i="1"/>
  <c r="P265" i="1"/>
  <c r="D265" i="1"/>
  <c r="AB290" i="1"/>
  <c r="P290" i="1"/>
  <c r="D290" i="1"/>
  <c r="AB315" i="1"/>
  <c r="P315" i="1"/>
  <c r="D315" i="1"/>
  <c r="AG108" i="1"/>
  <c r="U108" i="1"/>
  <c r="I108" i="1"/>
  <c r="AG134" i="1"/>
  <c r="U134" i="1"/>
  <c r="I134" i="1"/>
  <c r="AA265" i="1"/>
  <c r="O265" i="1"/>
  <c r="AA290" i="1"/>
  <c r="O290" i="1"/>
  <c r="AI32" i="1"/>
  <c r="W32" i="1"/>
  <c r="K32" i="1"/>
  <c r="AI59" i="1"/>
  <c r="W59" i="1"/>
  <c r="K59" i="1"/>
  <c r="AI84" i="1"/>
  <c r="W84" i="1"/>
  <c r="K84" i="1"/>
  <c r="AI108" i="1"/>
  <c r="W108" i="1"/>
  <c r="K108" i="1"/>
  <c r="AI134" i="1"/>
  <c r="W134" i="1"/>
  <c r="K134" i="1"/>
  <c r="Y160" i="1"/>
  <c r="M160" i="1"/>
  <c r="Y188" i="1"/>
  <c r="M188" i="1"/>
  <c r="Y214" i="1"/>
  <c r="M214" i="1"/>
  <c r="Y239" i="1"/>
  <c r="M239" i="1"/>
  <c r="Z265" i="1"/>
  <c r="N265" i="1"/>
  <c r="Z290" i="1"/>
  <c r="N290" i="1"/>
  <c r="Z315" i="1"/>
  <c r="N315" i="1"/>
  <c r="J32" i="1"/>
  <c r="V59" i="1"/>
  <c r="V84" i="1"/>
  <c r="J84" i="1"/>
  <c r="AH108" i="1"/>
  <c r="V108" i="1"/>
  <c r="J108" i="1"/>
  <c r="AE108" i="1"/>
  <c r="S108" i="1"/>
  <c r="G108" i="1"/>
  <c r="AH134" i="1"/>
  <c r="V134" i="1"/>
  <c r="J134" i="1"/>
  <c r="C160" i="1"/>
  <c r="X160" i="1"/>
  <c r="L160" i="1"/>
  <c r="C188" i="1"/>
  <c r="X188" i="1"/>
  <c r="L188" i="1"/>
  <c r="C214" i="1"/>
  <c r="X214" i="1"/>
  <c r="L214" i="1"/>
  <c r="C239" i="1"/>
  <c r="L239" i="1"/>
  <c r="Y265" i="1"/>
  <c r="M265" i="1"/>
  <c r="Y290" i="1"/>
  <c r="M290" i="1"/>
  <c r="Y315" i="1"/>
  <c r="M315" i="1"/>
  <c r="V32" i="1"/>
  <c r="J59" i="1"/>
  <c r="C290" i="1"/>
  <c r="X290" i="1"/>
  <c r="L290" i="1"/>
  <c r="C315" i="1"/>
  <c r="X315" i="1"/>
  <c r="L315" i="1"/>
  <c r="AH32" i="1"/>
  <c r="AH59" i="1"/>
  <c r="AH84" i="1"/>
  <c r="AF32" i="1"/>
  <c r="T32" i="1"/>
  <c r="H32" i="1"/>
  <c r="AF59" i="1"/>
  <c r="T59" i="1"/>
  <c r="H59" i="1"/>
  <c r="AF84" i="1"/>
  <c r="T84" i="1"/>
  <c r="H84" i="1"/>
  <c r="AF108" i="1"/>
  <c r="T108" i="1"/>
  <c r="H108" i="1"/>
  <c r="AF134" i="1"/>
  <c r="T134" i="1"/>
  <c r="H134" i="1"/>
  <c r="AH160" i="1"/>
  <c r="V160" i="1"/>
  <c r="J160" i="1"/>
  <c r="AH188" i="1"/>
  <c r="V188" i="1"/>
  <c r="J188" i="1"/>
  <c r="AH214" i="1"/>
  <c r="V214" i="1"/>
  <c r="J214" i="1"/>
  <c r="AH239" i="1"/>
  <c r="V239" i="1"/>
  <c r="J239" i="1"/>
  <c r="AI265" i="1"/>
  <c r="W265" i="1"/>
  <c r="K265" i="1"/>
  <c r="AI290" i="1"/>
  <c r="W290" i="1"/>
  <c r="K290" i="1"/>
  <c r="AI315" i="1"/>
  <c r="W315" i="1"/>
  <c r="K315" i="1"/>
  <c r="CD314" i="1"/>
  <c r="CD309" i="1"/>
  <c r="CD301" i="1"/>
  <c r="CD298" i="1"/>
  <c r="A313" i="1"/>
  <c r="A312" i="1"/>
  <c r="A311" i="1"/>
  <c r="A305" i="1"/>
  <c r="A304" i="1"/>
  <c r="A303" i="1"/>
  <c r="A300" i="1"/>
  <c r="A297" i="1"/>
  <c r="A296" i="1"/>
  <c r="A295" i="1"/>
  <c r="A294" i="1"/>
  <c r="CD289" i="1"/>
  <c r="CD284" i="1"/>
  <c r="CD276" i="1"/>
  <c r="CD273" i="1"/>
  <c r="A287" i="1"/>
  <c r="A286" i="1"/>
  <c r="A283" i="1"/>
  <c r="A282" i="1"/>
  <c r="A281" i="1"/>
  <c r="A280" i="1"/>
  <c r="A279" i="1"/>
  <c r="A278" i="1"/>
  <c r="A275" i="1"/>
  <c r="A272" i="1"/>
  <c r="A271" i="1"/>
  <c r="A270" i="1"/>
  <c r="A269" i="1"/>
  <c r="CD264" i="1"/>
  <c r="CD259" i="1"/>
  <c r="CD251" i="1"/>
  <c r="CD247" i="1"/>
  <c r="A263" i="1"/>
  <c r="A262" i="1"/>
  <c r="A261" i="1"/>
  <c r="A258" i="1"/>
  <c r="A257" i="1"/>
  <c r="A255" i="1"/>
  <c r="A254" i="1"/>
  <c r="A253" i="1"/>
  <c r="A250" i="1"/>
  <c r="A249" i="1"/>
  <c r="A246" i="1"/>
  <c r="A245" i="1"/>
  <c r="A244" i="1"/>
  <c r="A243" i="1"/>
  <c r="CD238" i="1"/>
  <c r="CD233" i="1"/>
  <c r="CD225" i="1"/>
  <c r="CD222" i="1"/>
  <c r="A237" i="1"/>
  <c r="A236" i="1"/>
  <c r="A235" i="1"/>
  <c r="A232" i="1"/>
  <c r="A229" i="1"/>
  <c r="A228" i="1"/>
  <c r="A227" i="1"/>
  <c r="A224" i="1"/>
  <c r="A221" i="1"/>
  <c r="A220" i="1"/>
  <c r="A219" i="1"/>
  <c r="A218" i="1"/>
  <c r="CD213" i="1"/>
  <c r="CD208" i="1"/>
  <c r="CD200" i="1"/>
  <c r="CD196" i="1"/>
  <c r="A211" i="1"/>
  <c r="A210" i="1"/>
  <c r="A207" i="1"/>
  <c r="A206" i="1"/>
  <c r="A205" i="1"/>
  <c r="A204" i="1"/>
  <c r="A203" i="1"/>
  <c r="A202" i="1"/>
  <c r="A199" i="1"/>
  <c r="A198" i="1"/>
  <c r="A195" i="1"/>
  <c r="A194" i="1"/>
  <c r="A193" i="1"/>
  <c r="A192" i="1"/>
  <c r="CD187" i="1"/>
  <c r="CD181" i="1"/>
  <c r="CD172" i="1"/>
  <c r="CD169" i="1"/>
  <c r="A185" i="1"/>
  <c r="A184" i="1"/>
  <c r="A183" i="1"/>
  <c r="A180" i="1"/>
  <c r="A177" i="1"/>
  <c r="A176" i="1"/>
  <c r="A175" i="1"/>
  <c r="A174" i="1"/>
  <c r="A171" i="1"/>
  <c r="A168" i="1"/>
  <c r="A167" i="1"/>
  <c r="A166" i="1"/>
  <c r="A165" i="1"/>
  <c r="CD159" i="1"/>
  <c r="CD154" i="1"/>
  <c r="CD146" i="1"/>
  <c r="CD142" i="1"/>
  <c r="A157" i="1"/>
  <c r="A156" i="1"/>
  <c r="A153" i="1"/>
  <c r="A151" i="1"/>
  <c r="A150" i="1"/>
  <c r="A149" i="1"/>
  <c r="A148" i="1"/>
  <c r="A145" i="1"/>
  <c r="A144" i="1"/>
  <c r="A141" i="1"/>
  <c r="A140" i="1"/>
  <c r="A139" i="1"/>
  <c r="A138" i="1"/>
  <c r="CD133" i="1"/>
  <c r="CD127" i="1"/>
  <c r="CD119" i="1"/>
  <c r="CD116" i="1"/>
  <c r="A132" i="1"/>
  <c r="A131" i="1"/>
  <c r="A130" i="1"/>
  <c r="A129" i="1"/>
  <c r="A126" i="1"/>
  <c r="A125" i="1"/>
  <c r="A124" i="1"/>
  <c r="A123" i="1"/>
  <c r="A122" i="1"/>
  <c r="A121" i="1"/>
  <c r="A118" i="1"/>
  <c r="A115" i="1"/>
  <c r="A114" i="1"/>
  <c r="A113" i="1"/>
  <c r="A112" i="1"/>
  <c r="CD107" i="1"/>
  <c r="CD102" i="1"/>
  <c r="CD94" i="1"/>
  <c r="CD91" i="1"/>
  <c r="A106" i="1"/>
  <c r="A105" i="1"/>
  <c r="A104" i="1"/>
  <c r="A100" i="1"/>
  <c r="A99" i="1"/>
  <c r="A98" i="1"/>
  <c r="A97" i="1"/>
  <c r="A96" i="1"/>
  <c r="A93" i="1"/>
  <c r="A90" i="1"/>
  <c r="A89" i="1"/>
  <c r="A88" i="1"/>
  <c r="A87" i="1"/>
  <c r="CD83" i="1"/>
  <c r="CD78" i="1"/>
  <c r="CD70" i="1"/>
  <c r="CD67" i="1"/>
  <c r="A81" i="1"/>
  <c r="A80" i="1"/>
  <c r="A75" i="1"/>
  <c r="A74" i="1"/>
  <c r="A73" i="1"/>
  <c r="A72" i="1"/>
  <c r="A69" i="1"/>
  <c r="A66" i="1"/>
  <c r="A65" i="1"/>
  <c r="A64" i="1"/>
  <c r="A63" i="1"/>
  <c r="CD58" i="1"/>
  <c r="CD53" i="1"/>
  <c r="CD44" i="1"/>
  <c r="CD40" i="1"/>
  <c r="A56" i="1"/>
  <c r="A55" i="1"/>
  <c r="A51" i="1"/>
  <c r="A50" i="1"/>
  <c r="A49" i="1"/>
  <c r="A48" i="1"/>
  <c r="A47" i="1"/>
  <c r="A46" i="1"/>
  <c r="A43" i="1"/>
  <c r="A42" i="1"/>
  <c r="A39" i="1"/>
  <c r="A38" i="1"/>
  <c r="A37" i="1"/>
  <c r="A36" i="1"/>
  <c r="CD31" i="1"/>
  <c r="CD25" i="1"/>
  <c r="CD17" i="1"/>
  <c r="CD14" i="1"/>
  <c r="A30" i="1"/>
  <c r="A29" i="1"/>
  <c r="A28" i="1"/>
  <c r="A27" i="1"/>
  <c r="A24" i="1"/>
  <c r="A23" i="1"/>
  <c r="A22" i="1"/>
  <c r="A21" i="1"/>
  <c r="A20" i="1"/>
  <c r="A19" i="1"/>
  <c r="A16" i="1"/>
  <c r="A13" i="1"/>
  <c r="A12" i="1"/>
  <c r="A11" i="1"/>
  <c r="A10" i="1"/>
  <c r="CD1" i="1"/>
  <c r="L317" i="1" l="1"/>
  <c r="L318" i="1" s="1"/>
  <c r="D317" i="1"/>
  <c r="D318" i="1" s="1"/>
  <c r="AE317" i="1"/>
  <c r="AE318" i="1" s="1"/>
  <c r="AG317" i="1"/>
  <c r="AG318" i="1" s="1"/>
  <c r="C317" i="1"/>
  <c r="C318" i="1" s="1"/>
  <c r="X317" i="1"/>
  <c r="X318" i="1" s="1"/>
  <c r="K317" i="1"/>
  <c r="K318" i="1" s="1"/>
  <c r="P317" i="1"/>
  <c r="P318" i="1" s="1"/>
  <c r="O317" i="1"/>
  <c r="O318" i="1" s="1"/>
  <c r="W317" i="1"/>
  <c r="W318" i="1" s="1"/>
  <c r="M317" i="1"/>
  <c r="M318" i="1" s="1"/>
  <c r="AB317" i="1"/>
  <c r="AB318" i="1" s="1"/>
  <c r="S317" i="1"/>
  <c r="S318" i="1" s="1"/>
  <c r="H317" i="1"/>
  <c r="H318" i="1" s="1"/>
  <c r="AI317" i="1"/>
  <c r="AI318" i="1" s="1"/>
  <c r="Y317" i="1"/>
  <c r="Y318" i="1" s="1"/>
  <c r="AA317" i="1"/>
  <c r="AA318" i="1" s="1"/>
  <c r="T317" i="1"/>
  <c r="T318" i="1" s="1"/>
  <c r="V317" i="1"/>
  <c r="V318" i="1" s="1"/>
  <c r="U317" i="1"/>
  <c r="U318" i="1" s="1"/>
  <c r="AF317" i="1"/>
  <c r="AF318" i="1" s="1"/>
  <c r="F317" i="1"/>
  <c r="F318" i="1" s="1"/>
  <c r="R317" i="1"/>
  <c r="R318" i="1" s="1"/>
  <c r="E317" i="1"/>
  <c r="E318" i="1" s="1"/>
  <c r="AD317" i="1"/>
  <c r="AD318" i="1" s="1"/>
  <c r="AH317" i="1"/>
  <c r="AH318" i="1" s="1"/>
  <c r="Q317" i="1"/>
  <c r="Q318" i="1" s="1"/>
  <c r="N317" i="1"/>
  <c r="N318" i="1" s="1"/>
  <c r="AC317" i="1"/>
  <c r="AC318" i="1" s="1"/>
  <c r="J317" i="1"/>
  <c r="J318" i="1" s="1"/>
  <c r="Z317" i="1"/>
  <c r="Z318" i="1" s="1"/>
  <c r="G317" i="1"/>
  <c r="G318" i="1" s="1"/>
  <c r="I317" i="1"/>
  <c r="I318" i="1" s="1"/>
  <c r="CD134" i="1"/>
  <c r="CD317" i="1" s="1"/>
  <c r="CD318" i="1" s="1"/>
</calcChain>
</file>

<file path=xl/sharedStrings.xml><?xml version="1.0" encoding="utf-8"?>
<sst xmlns="http://schemas.openxmlformats.org/spreadsheetml/2006/main" count="408" uniqueCount="192">
  <si>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</si>
  <si>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</si>
  <si>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</si>
  <si>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</si>
  <si>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</si>
  <si>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</si>
  <si>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</si>
  <si>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</si>
  <si>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</si>
  <si>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</si>
  <si>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</si>
  <si>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</si>
  <si>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</si>
  <si>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</si>
  <si>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</si>
  <si>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</si>
  <si>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</si>
  <si>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</si>
  <si>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</si>
  <si>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</si>
  <si>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</si>
  <si>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</si>
  <si>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</si>
  <si>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</si>
  <si>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</si>
  <si>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</si>
  <si>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</si>
  <si>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</si>
  <si>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</si>
  <si>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</si>
  <si>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</si>
  <si>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</si>
  <si>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</si>
  <si>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</si>
  <si>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</si>
  <si>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</si>
  <si>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</si>
  <si>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</si>
  <si>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</si>
  <si>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</si>
  <si>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</si>
  <si>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</si>
  <si>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</si>
  <si>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</si>
  <si>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</si>
  <si>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</si>
  <si>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</si>
  <si>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</si>
  <si>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</si>
  <si>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</si>
  <si>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</si>
  <si>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</si>
  <si>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</si>
  <si>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</si>
  <si>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</si>
  <si>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</si>
  <si>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</si>
  <si>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</si>
  <si>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</si>
  <si>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</si>
  <si>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</si>
  <si>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</si>
  <si>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</si>
  <si>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</si>
  <si>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</si>
  <si>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</si>
  <si>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</si>
  <si>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</si>
  <si>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</si>
  <si>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</si>
  <si>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</si>
  <si>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</si>
  <si>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</si>
  <si>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</si>
  <si>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</si>
  <si>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</si>
  <si>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</si>
  <si>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</si>
  <si>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</si>
  <si>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</si>
  <si>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</si>
  <si>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</si>
  <si>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</si>
  <si>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</si>
  <si>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</si>
  <si>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</si>
  <si>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</si>
  <si>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</si>
  <si>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</si>
  <si>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</si>
  <si>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</si>
  <si>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</si>
  <si>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</si>
  <si>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</si>
  <si>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</si>
  <si>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</si>
  <si>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</si>
  <si>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</si>
  <si>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</si>
  <si>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</si>
  <si>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</si>
  <si>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</si>
  <si>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Сад</t>
  </si>
  <si>
    <t>СанПиН 2.3/2.4.3590-20  3-7 лет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</si>
  <si>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</si>
  <si>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</si>
  <si>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</si>
  <si>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</si>
  <si>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</si>
  <si>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</si>
  <si>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</si>
  <si>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</si>
  <si>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</si>
  <si>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</si>
  <si>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</si>
  <si>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</si>
  <si>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</si>
  <si>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</si>
  <si>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Оладьи</t>
  </si>
  <si>
    <t>Чай полусладкий</t>
  </si>
  <si>
    <t>Каша гречневая молочная с маслом сливочным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</si>
  <si>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</si>
  <si>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</si>
  <si>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</si>
  <si>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</si>
  <si>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</si>
  <si>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</si>
  <si>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</si>
  <si>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Салат из отварной свеклы с растительным маслом</t>
  </si>
  <si>
    <t>Рассольник с крупой на говяжьем бульоне</t>
  </si>
  <si>
    <t>Картофельное пюре с маслом сливочным</t>
  </si>
  <si>
    <t>Каша рисовая молочная вязкая с маслом сливочным</t>
  </si>
  <si>
    <t>Каша манная молочная с маслом сливочным</t>
  </si>
  <si>
    <t>Суп картофельный с бобовыми на говяжьем бульоне</t>
  </si>
  <si>
    <t>Жаркое из мясо бройлер-цыплят с овощами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</si>
  <si>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</si>
  <si>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</si>
  <si>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</si>
  <si>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</si>
  <si>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"Винегрет"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</si>
  <si>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</si>
  <si>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</si>
  <si>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</si>
  <si>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</si>
  <si>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</si>
  <si>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Бананы</t>
  </si>
  <si>
    <t>Борщ с картофелем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</si>
  <si>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</si>
  <si>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</si>
  <si>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Яйцо отварное</t>
  </si>
  <si>
    <t>Каша овсяная молочная с маслом сливочным</t>
  </si>
  <si>
    <t>Кисель из концентрата</t>
  </si>
  <si>
    <t>Щи из свежей капусты и картофеля на говяжьем бульоне</t>
  </si>
  <si>
    <t>Макаронные изделия отварные с маслом сливочным</t>
  </si>
  <si>
    <t>Биточки (котлеты) из рыбы минтай</t>
  </si>
  <si>
    <t>Суп молочный с вермишелью</t>
  </si>
  <si>
    <t>Какао с молоком (вариант 2)</t>
  </si>
  <si>
    <t>Салат из белокочанной капусты с растительным маслом</t>
  </si>
  <si>
    <t>Котлеты "Крестьянские" из мясо говядины и птиц</t>
  </si>
  <si>
    <t>Салат картофельный с морковью и зеленым горошком</t>
  </si>
  <si>
    <t>Мясо говядины тушеное с овощами</t>
  </si>
  <si>
    <t>Биточки (котлеты) из мяса говядины</t>
  </si>
  <si>
    <t>Ватрушка с повидлом</t>
  </si>
  <si>
    <t>Фрикадельки из рыбы минтай</t>
  </si>
  <si>
    <t>Чай сладкий</t>
  </si>
  <si>
    <t>12.01.2026</t>
  </si>
  <si>
    <t>Итого за период</t>
  </si>
  <si>
    <t>Второй завтрак</t>
  </si>
  <si>
    <t>Итого за 'Второй завтрак'</t>
  </si>
  <si>
    <t>1 НЕДЕЛЯ</t>
  </si>
  <si>
    <t>1 ДЕНЬ</t>
  </si>
  <si>
    <t>12 ДЕНЬ</t>
  </si>
  <si>
    <t>11 ДЕНЬ</t>
  </si>
  <si>
    <t>10 ДЕНЬ</t>
  </si>
  <si>
    <t>9 ДЕНЬ</t>
  </si>
  <si>
    <t>8 ДЕНЬ</t>
  </si>
  <si>
    <t>7 ДЕНЬ</t>
  </si>
  <si>
    <t>6 ДЕНЬ</t>
  </si>
  <si>
    <t>5 ДЕНЬ</t>
  </si>
  <si>
    <t>3 ДЕНЬ</t>
  </si>
  <si>
    <t>2 ДЕНЬ</t>
  </si>
  <si>
    <t>4 ДЕНЬ</t>
  </si>
  <si>
    <t>Сок в ассортименте</t>
  </si>
  <si>
    <t>2 НЕДЕЛЯ</t>
  </si>
  <si>
    <t>Уплотненный полдник</t>
  </si>
  <si>
    <t>Итого за 'Уплотненный полдник'</t>
  </si>
  <si>
    <t>Яблоки</t>
  </si>
  <si>
    <t>ЦИКЛИЧНОЕ ОЕННИЙ (ЗИМНИЙ)  ДВУХНЕДЕЛЬНОЕ МЕНЮ ДЛЯ ОРГАНИЗАЦИИ ПИТАНИЯ ДЕТЕЙ В ВОЗРАСТЕ ОТ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2026 г.</t>
  </si>
  <si>
    <t>Сырники из творога со сметаной</t>
  </si>
  <si>
    <t>Тефтели из мяса говядины с рисом</t>
  </si>
  <si>
    <t>Сред.за одинь день</t>
  </si>
  <si>
    <t>с 01.03.2026г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</si>
</sst>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0" fillId="0" borderId="0" xfId="0" quotePrefix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165" fontId="1" fillId="0" borderId="0" xfId="0" applyNumberFormat="1" applyFont="1"/>
    <xf numFmtId="165" fontId="1" fillId="0" borderId="0" xfId="0" applyNumberFormat="1" applyFont="1" applyAlignment="1">
      <alignment vertical="top" wrapText="1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top"/>
    </xf>
    <xf numFmtId="165" fontId="1" fillId="0" borderId="8" xfId="0" applyNumberFormat="1" applyFont="1" applyBorder="1" applyAlignment="1">
      <alignment vertical="top"/>
    </xf>
    <xf numFmtId="165" fontId="1" fillId="0" borderId="2" xfId="0" applyNumberFormat="1" applyFont="1" applyBorder="1" applyAlignment="1">
      <alignment vertical="top"/>
    </xf>
    <xf numFmtId="165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49" fontId="4" fillId="0" borderId="2" xfId="0" applyNumberFormat="1" applyFont="1" applyBorder="1" applyAlignment="1">
      <alignment vertical="top" wrapText="1"/>
    </xf>
    <xf numFmtId="1" fontId="4" fillId="0" borderId="2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18"/>
  <sheetViews>
    <sheetView tabSelected="1" topLeftCell="A244" zoomScaleNormal="100" workbookViewId="0">
      <selection activeCell="B258" sqref="B258"/>
    </sheetView>
  </sheetViews>
  <sheetFormatPr defaultColWidth="0" defaultRowHeight="15.75" x14ac:dyDescent="0.25"/>
  <cols>
    <col min="1" max="1" width="6.7109375" style="4" customWidth="1"/>
    <col min="2" max="2" width="35.7109375" style="3" customWidth="1"/>
    <col min="3" max="3" width="10.7109375" style="5" customWidth="1"/>
    <col min="4" max="4" width="9.7109375" style="42" customWidth="1"/>
    <col min="5" max="5" width="0.140625" style="42" hidden="1" customWidth="1"/>
    <col min="6" max="6" width="9.7109375" style="42" customWidth="1"/>
    <col min="7" max="7" width="6.7109375" style="42" hidden="1" customWidth="1"/>
    <col min="8" max="8" width="9.7109375" style="42" customWidth="1"/>
    <col min="9" max="9" width="9.7109375" style="48" customWidth="1"/>
    <col min="10" max="21" width="9.28515625" style="42" hidden="1" customWidth="1"/>
    <col min="22" max="22" width="9.7109375" style="42" hidden="1" customWidth="1"/>
    <col min="23" max="28" width="9.7109375" style="42" customWidth="1"/>
    <col min="29" max="29" width="9.28515625" style="42" hidden="1" customWidth="1"/>
    <col min="30" max="30" width="9.7109375" style="42" hidden="1" customWidth="1"/>
    <col min="31" max="31" width="9.7109375" style="42" customWidth="1"/>
    <col min="32" max="32" width="0.140625" style="42" hidden="1" customWidth="1"/>
    <col min="33" max="33" width="9.28515625" style="42" hidden="1" customWidth="1"/>
    <col min="34" max="34" width="9.7109375" style="42" hidden="1" customWidth="1"/>
    <col min="35" max="35" width="9.85546875" style="42" customWidth="1"/>
    <col min="36" max="80" width="9.28515625" style="1" hidden="1" customWidth="1"/>
    <col min="81" max="82" width="9.28515625" style="7" hidden="1" customWidth="1"/>
    <col min="83" max="83" width="9.28515625" style="1" hidden="1" customWidth="1"/>
    <col min="84" max="84" width="11.5703125" style="1" hidden="1" customWidth="1"/>
    <col min="85" max="85" width="4.28515625" style="1" hidden="1" customWidth="1"/>
    <col min="86" max="92" width="9.140625" style="1" hidden="1" customWidth="1"/>
    <col min="93" max="94" width="9.5703125" style="1" hidden="1" customWidth="1"/>
    <col min="95" max="95" width="9.7109375" style="1" hidden="1" customWidth="1"/>
    <col min="96" max="255" width="9.140625" style="1" customWidth="1"/>
    <col min="256" max="16384" width="12.5703125" style="1" hidden="1"/>
  </cols>
  <sheetData>
    <row r="1" spans="1:95" ht="87" customHeight="1" x14ac:dyDescent="0.25">
      <c r="A1" s="1"/>
      <c r="B1" s="11" t="s">
        <v>99</v>
      </c>
      <c r="C1" s="1"/>
      <c r="D1" s="35"/>
      <c r="E1" s="35"/>
      <c r="F1" s="35"/>
      <c r="G1" s="35"/>
      <c r="H1" s="63" t="s">
        <v>101</v>
      </c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36"/>
      <c r="Y1" s="36"/>
      <c r="Z1" s="36"/>
      <c r="AA1" s="63" t="s">
        <v>100</v>
      </c>
      <c r="AB1" s="63"/>
      <c r="AC1" s="63"/>
      <c r="AD1" s="63"/>
      <c r="AE1" s="63"/>
      <c r="AF1" s="63"/>
      <c r="AG1" s="63"/>
      <c r="AH1" s="63"/>
      <c r="AI1" s="63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2" t="e">
        <f>IF(#REF!&lt;&gt;"",#REF!,"")</f>
        <v>#REF!</v>
      </c>
      <c r="CM1" s="55"/>
      <c r="CN1" s="55"/>
      <c r="CO1" s="55"/>
    </row>
    <row r="2" spans="1:95" ht="43.5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CC2" s="1"/>
      <c r="CD2" s="1"/>
    </row>
    <row r="3" spans="1:95" s="13" customFormat="1" ht="1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1:95" ht="12" customHeight="1" x14ac:dyDescent="0.25">
      <c r="A4" s="1"/>
      <c r="B4" s="1"/>
      <c r="C4" s="1"/>
      <c r="D4" s="35"/>
      <c r="E4" s="35"/>
      <c r="F4" s="35"/>
      <c r="G4" s="35"/>
      <c r="H4" s="35"/>
      <c r="I4" s="46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62" t="s">
        <v>191</v>
      </c>
      <c r="AF4" s="62"/>
      <c r="AG4" s="62"/>
      <c r="AH4" s="62"/>
      <c r="AI4" s="62"/>
      <c r="CC4" s="1"/>
      <c r="CD4" s="1"/>
    </row>
    <row r="5" spans="1:95" ht="24" customHeight="1" x14ac:dyDescent="0.25">
      <c r="A5" s="60" t="s">
        <v>82</v>
      </c>
      <c r="B5" s="56" t="s">
        <v>83</v>
      </c>
      <c r="C5" s="56" t="s">
        <v>76</v>
      </c>
      <c r="D5" s="58" t="s">
        <v>1</v>
      </c>
      <c r="E5" s="58"/>
      <c r="F5" s="58" t="s">
        <v>5</v>
      </c>
      <c r="G5" s="58"/>
      <c r="H5" s="58" t="s">
        <v>77</v>
      </c>
      <c r="I5" s="59" t="s">
        <v>4</v>
      </c>
      <c r="J5" s="37" t="s">
        <v>6</v>
      </c>
      <c r="K5" s="37" t="s">
        <v>7</v>
      </c>
      <c r="L5" s="37" t="s">
        <v>69</v>
      </c>
      <c r="M5" s="37" t="s">
        <v>8</v>
      </c>
      <c r="N5" s="37" t="s">
        <v>9</v>
      </c>
      <c r="O5" s="37" t="s">
        <v>10</v>
      </c>
      <c r="P5" s="37" t="s">
        <v>11</v>
      </c>
      <c r="Q5" s="37" t="s">
        <v>12</v>
      </c>
      <c r="R5" s="37" t="s">
        <v>13</v>
      </c>
      <c r="S5" s="37" t="s">
        <v>14</v>
      </c>
      <c r="T5" s="37" t="s">
        <v>15</v>
      </c>
      <c r="U5" s="37" t="s">
        <v>16</v>
      </c>
      <c r="V5" s="37" t="s">
        <v>17</v>
      </c>
      <c r="W5" s="58" t="s">
        <v>73</v>
      </c>
      <c r="X5" s="58"/>
      <c r="Y5" s="58"/>
      <c r="Z5" s="58"/>
      <c r="AA5" s="64" t="s">
        <v>72</v>
      </c>
      <c r="AB5" s="65"/>
      <c r="AC5" s="65"/>
      <c r="AD5" s="65"/>
      <c r="AE5" s="66"/>
      <c r="AF5" s="38"/>
      <c r="AG5" s="38"/>
      <c r="AH5" s="38"/>
      <c r="AI5" s="58" t="s">
        <v>84</v>
      </c>
      <c r="AJ5" s="9" t="s">
        <v>25</v>
      </c>
      <c r="AK5" s="9" t="s">
        <v>26</v>
      </c>
      <c r="AL5" s="9" t="s">
        <v>27</v>
      </c>
      <c r="AM5" s="9" t="s">
        <v>28</v>
      </c>
      <c r="AN5" s="9" t="s">
        <v>29</v>
      </c>
      <c r="AO5" s="9" t="s">
        <v>30</v>
      </c>
      <c r="AP5" s="9" t="s">
        <v>31</v>
      </c>
      <c r="AQ5" s="9" t="s">
        <v>32</v>
      </c>
      <c r="AR5" s="9" t="s">
        <v>33</v>
      </c>
      <c r="AS5" s="9" t="s">
        <v>34</v>
      </c>
      <c r="AT5" s="9" t="s">
        <v>35</v>
      </c>
      <c r="AU5" s="9" t="s">
        <v>36</v>
      </c>
      <c r="AV5" s="9" t="s">
        <v>37</v>
      </c>
      <c r="AW5" s="9" t="s">
        <v>38</v>
      </c>
      <c r="AX5" s="9" t="s">
        <v>39</v>
      </c>
      <c r="AY5" s="9" t="s">
        <v>40</v>
      </c>
      <c r="AZ5" s="9" t="s">
        <v>41</v>
      </c>
      <c r="BA5" s="9" t="s">
        <v>42</v>
      </c>
      <c r="BB5" s="9" t="s">
        <v>43</v>
      </c>
      <c r="BC5" s="9" t="s">
        <v>44</v>
      </c>
      <c r="BD5" s="9" t="s">
        <v>45</v>
      </c>
      <c r="BE5" s="9" t="s">
        <v>46</v>
      </c>
      <c r="BF5" s="9" t="s">
        <v>47</v>
      </c>
      <c r="BG5" s="9" t="s">
        <v>48</v>
      </c>
      <c r="BH5" s="9" t="s">
        <v>49</v>
      </c>
      <c r="BI5" s="9" t="s">
        <v>50</v>
      </c>
      <c r="BJ5" s="9" t="s">
        <v>51</v>
      </c>
      <c r="BK5" s="9" t="s">
        <v>52</v>
      </c>
      <c r="BL5" s="9" t="s">
        <v>53</v>
      </c>
      <c r="BM5" s="9" t="s">
        <v>54</v>
      </c>
      <c r="BN5" s="9" t="s">
        <v>55</v>
      </c>
      <c r="BO5" s="9" t="s">
        <v>56</v>
      </c>
      <c r="BP5" s="9" t="s">
        <v>57</v>
      </c>
      <c r="BQ5" s="9" t="s">
        <v>58</v>
      </c>
      <c r="BR5" s="9" t="s">
        <v>59</v>
      </c>
      <c r="BS5" s="9" t="s">
        <v>60</v>
      </c>
      <c r="BT5" s="9" t="s">
        <v>61</v>
      </c>
      <c r="BU5" s="9" t="s">
        <v>62</v>
      </c>
      <c r="BV5" s="9" t="s">
        <v>63</v>
      </c>
      <c r="BW5" s="9" t="s">
        <v>64</v>
      </c>
      <c r="BX5" s="9" t="s">
        <v>65</v>
      </c>
      <c r="BY5" s="9" t="s">
        <v>66</v>
      </c>
      <c r="BZ5" s="9" t="s">
        <v>67</v>
      </c>
      <c r="CA5" s="9" t="s">
        <v>68</v>
      </c>
      <c r="CB5" s="9"/>
      <c r="CC5" s="56" t="s">
        <v>85</v>
      </c>
      <c r="CD5" s="56" t="s">
        <v>86</v>
      </c>
      <c r="CE5" s="56"/>
      <c r="CF5" s="56"/>
      <c r="CG5" s="56" t="s">
        <v>87</v>
      </c>
      <c r="CH5" s="56" t="s">
        <v>88</v>
      </c>
      <c r="CI5" s="56" t="s">
        <v>89</v>
      </c>
      <c r="CJ5" s="56" t="s">
        <v>90</v>
      </c>
      <c r="CK5" s="56" t="s">
        <v>91</v>
      </c>
      <c r="CL5" s="56" t="s">
        <v>92</v>
      </c>
      <c r="CM5" s="56" t="s">
        <v>93</v>
      </c>
      <c r="CN5" s="56" t="s">
        <v>94</v>
      </c>
      <c r="CO5" s="56" t="s">
        <v>95</v>
      </c>
      <c r="CP5" s="56" t="s">
        <v>96</v>
      </c>
      <c r="CQ5" s="56" t="s">
        <v>97</v>
      </c>
    </row>
    <row r="6" spans="1:95" ht="24" customHeight="1" x14ac:dyDescent="0.25">
      <c r="A6" s="61"/>
      <c r="B6" s="56"/>
      <c r="C6" s="56"/>
      <c r="D6" s="39" t="s">
        <v>0</v>
      </c>
      <c r="E6" s="39" t="s">
        <v>2</v>
      </c>
      <c r="F6" s="39" t="s">
        <v>0</v>
      </c>
      <c r="G6" s="39" t="s">
        <v>3</v>
      </c>
      <c r="H6" s="58"/>
      <c r="I6" s="59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 t="s">
        <v>18</v>
      </c>
      <c r="X6" s="37" t="s">
        <v>19</v>
      </c>
      <c r="Y6" s="37" t="s">
        <v>20</v>
      </c>
      <c r="Z6" s="37" t="s">
        <v>21</v>
      </c>
      <c r="AA6" s="37" t="s">
        <v>98</v>
      </c>
      <c r="AB6" s="37" t="s">
        <v>22</v>
      </c>
      <c r="AC6" s="37" t="s">
        <v>70</v>
      </c>
      <c r="AD6" s="37" t="s">
        <v>71</v>
      </c>
      <c r="AE6" s="37" t="s">
        <v>74</v>
      </c>
      <c r="AF6" s="37" t="s">
        <v>75</v>
      </c>
      <c r="AG6" s="37" t="s">
        <v>23</v>
      </c>
      <c r="AH6" s="37" t="s">
        <v>24</v>
      </c>
      <c r="AI6" s="58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</row>
    <row r="7" spans="1:95" ht="15.75" customHeight="1" x14ac:dyDescent="0.25">
      <c r="A7" s="29"/>
      <c r="B7" s="30" t="s">
        <v>169</v>
      </c>
      <c r="C7" s="29"/>
      <c r="D7" s="40"/>
      <c r="E7" s="40"/>
      <c r="F7" s="40"/>
      <c r="G7" s="40"/>
      <c r="H7" s="40"/>
      <c r="I7" s="47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0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</row>
    <row r="8" spans="1:95" ht="15.75" customHeight="1" x14ac:dyDescent="0.25">
      <c r="A8" s="29"/>
      <c r="B8" s="31" t="s">
        <v>170</v>
      </c>
      <c r="C8" s="29"/>
      <c r="D8" s="40"/>
      <c r="E8" s="40"/>
      <c r="F8" s="40"/>
      <c r="G8" s="40"/>
      <c r="H8" s="40"/>
      <c r="I8" s="47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0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</row>
    <row r="9" spans="1:95" x14ac:dyDescent="0.25">
      <c r="B9" s="14" t="s">
        <v>104</v>
      </c>
      <c r="CD9" s="8"/>
    </row>
    <row r="10" spans="1:95" s="23" customFormat="1" x14ac:dyDescent="0.25">
      <c r="A10" s="20" t="str">
        <f>"-"</f>
        <v>-</v>
      </c>
      <c r="B10" s="21" t="s">
        <v>105</v>
      </c>
      <c r="C10" s="22">
        <v>30</v>
      </c>
      <c r="D10" s="43">
        <v>2.25</v>
      </c>
      <c r="E10" s="43">
        <v>0</v>
      </c>
      <c r="F10" s="43">
        <v>1.5</v>
      </c>
      <c r="G10" s="43">
        <v>0.9</v>
      </c>
      <c r="H10" s="43">
        <v>11.19</v>
      </c>
      <c r="I10" s="49">
        <v>66.335999999999999</v>
      </c>
      <c r="J10" s="43">
        <v>0.15</v>
      </c>
      <c r="K10" s="43">
        <v>0</v>
      </c>
      <c r="L10" s="43">
        <v>0</v>
      </c>
      <c r="M10" s="43">
        <v>0</v>
      </c>
      <c r="N10" s="43">
        <v>0.99</v>
      </c>
      <c r="O10" s="43">
        <v>9.24</v>
      </c>
      <c r="P10" s="43">
        <v>0.96</v>
      </c>
      <c r="Q10" s="43">
        <v>0</v>
      </c>
      <c r="R10" s="43">
        <v>0</v>
      </c>
      <c r="S10" s="43">
        <v>0.09</v>
      </c>
      <c r="T10" s="43">
        <v>0.48</v>
      </c>
      <c r="U10" s="43">
        <v>128.69999999999999</v>
      </c>
      <c r="V10" s="43">
        <v>39.299999999999997</v>
      </c>
      <c r="W10" s="43">
        <v>6.6</v>
      </c>
      <c r="X10" s="43">
        <v>9.9</v>
      </c>
      <c r="Y10" s="43">
        <v>25.5</v>
      </c>
      <c r="Z10" s="43">
        <v>0.6</v>
      </c>
      <c r="AA10" s="43">
        <v>0</v>
      </c>
      <c r="AB10" s="43">
        <v>0</v>
      </c>
      <c r="AC10" s="43">
        <v>0</v>
      </c>
      <c r="AD10" s="43">
        <v>0.51</v>
      </c>
      <c r="AE10" s="43">
        <v>0.05</v>
      </c>
      <c r="AF10" s="43">
        <v>0.02</v>
      </c>
      <c r="AG10" s="43">
        <v>0.48</v>
      </c>
      <c r="AH10" s="43">
        <v>0.9</v>
      </c>
      <c r="AI10" s="43">
        <v>0</v>
      </c>
      <c r="AJ10" s="23">
        <v>0</v>
      </c>
      <c r="AK10" s="23">
        <v>111.6</v>
      </c>
      <c r="AL10" s="23">
        <v>115.8</v>
      </c>
      <c r="AM10" s="23">
        <v>177.3</v>
      </c>
      <c r="AN10" s="23">
        <v>59.7</v>
      </c>
      <c r="AO10" s="23">
        <v>35.1</v>
      </c>
      <c r="AP10" s="23">
        <v>70.2</v>
      </c>
      <c r="AQ10" s="23">
        <v>26.4</v>
      </c>
      <c r="AR10" s="23">
        <v>126</v>
      </c>
      <c r="AS10" s="23">
        <v>78.3</v>
      </c>
      <c r="AT10" s="23">
        <v>108.9</v>
      </c>
      <c r="AU10" s="23">
        <v>90.3</v>
      </c>
      <c r="AV10" s="23">
        <v>48.3</v>
      </c>
      <c r="AW10" s="23">
        <v>84</v>
      </c>
      <c r="AX10" s="23">
        <v>697.5</v>
      </c>
      <c r="AY10" s="23">
        <v>0</v>
      </c>
      <c r="AZ10" s="23">
        <v>227.1</v>
      </c>
      <c r="BA10" s="23">
        <v>99.3</v>
      </c>
      <c r="BB10" s="23">
        <v>66.599999999999994</v>
      </c>
      <c r="BC10" s="23">
        <v>51.9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0.01</v>
      </c>
      <c r="BJ10" s="23">
        <v>0</v>
      </c>
      <c r="BK10" s="23">
        <v>0.1</v>
      </c>
      <c r="BL10" s="23">
        <v>0</v>
      </c>
      <c r="BM10" s="23">
        <v>0.05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0.35</v>
      </c>
      <c r="BT10" s="23">
        <v>0</v>
      </c>
      <c r="BU10" s="23">
        <v>0</v>
      </c>
      <c r="BV10" s="23">
        <v>0.26</v>
      </c>
      <c r="BW10" s="23">
        <v>0.01</v>
      </c>
      <c r="BX10" s="23">
        <v>0</v>
      </c>
      <c r="BY10" s="23">
        <v>0</v>
      </c>
      <c r="BZ10" s="23">
        <v>0</v>
      </c>
      <c r="CA10" s="23">
        <v>0</v>
      </c>
      <c r="CB10" s="23">
        <v>10.23</v>
      </c>
      <c r="CC10" s="24"/>
      <c r="CD10" s="24"/>
      <c r="CE10" s="23">
        <v>0</v>
      </c>
      <c r="CG10" s="23">
        <v>0</v>
      </c>
      <c r="CH10" s="23">
        <v>0</v>
      </c>
      <c r="CI10" s="23">
        <v>0</v>
      </c>
      <c r="CJ10" s="23">
        <v>570</v>
      </c>
      <c r="CK10" s="23">
        <v>219.6</v>
      </c>
      <c r="CL10" s="23">
        <v>394.8</v>
      </c>
      <c r="CM10" s="23">
        <v>4.5599999999999996</v>
      </c>
      <c r="CN10" s="23">
        <v>4.5599999999999996</v>
      </c>
      <c r="CO10" s="23">
        <v>4.5599999999999996</v>
      </c>
      <c r="CP10" s="23">
        <v>0</v>
      </c>
      <c r="CQ10" s="23">
        <v>0</v>
      </c>
    </row>
    <row r="11" spans="1:95" s="23" customFormat="1" x14ac:dyDescent="0.25">
      <c r="A11" s="20" t="str">
        <f>"4/13"</f>
        <v>4/13</v>
      </c>
      <c r="B11" s="21" t="s">
        <v>106</v>
      </c>
      <c r="C11" s="22">
        <v>10</v>
      </c>
      <c r="D11" s="43">
        <v>1.5</v>
      </c>
      <c r="E11" s="43">
        <v>2.63</v>
      </c>
      <c r="F11" s="43">
        <v>2.66</v>
      </c>
      <c r="G11" s="43">
        <v>0</v>
      </c>
      <c r="H11" s="43">
        <v>0</v>
      </c>
      <c r="I11" s="49">
        <v>30.540000000000003</v>
      </c>
      <c r="J11" s="43">
        <v>1.53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0.2</v>
      </c>
      <c r="T11" s="43">
        <v>0.43</v>
      </c>
      <c r="U11" s="43">
        <v>110</v>
      </c>
      <c r="V11" s="43">
        <v>10</v>
      </c>
      <c r="W11" s="43">
        <v>100</v>
      </c>
      <c r="X11" s="43">
        <v>5.5</v>
      </c>
      <c r="Y11" s="43">
        <v>60</v>
      </c>
      <c r="Z11" s="43">
        <v>7.0000000000000007E-2</v>
      </c>
      <c r="AA11" s="43">
        <v>21</v>
      </c>
      <c r="AB11" s="43">
        <v>17</v>
      </c>
      <c r="AC11" s="43">
        <v>23.8</v>
      </c>
      <c r="AD11" s="43">
        <v>0.04</v>
      </c>
      <c r="AE11" s="43">
        <v>0</v>
      </c>
      <c r="AF11" s="43">
        <v>0.04</v>
      </c>
      <c r="AG11" s="43">
        <v>0.02</v>
      </c>
      <c r="AH11" s="43">
        <v>0.68</v>
      </c>
      <c r="AI11" s="43">
        <v>7.0000000000000007E-2</v>
      </c>
      <c r="AJ11" s="23">
        <v>0</v>
      </c>
      <c r="AK11" s="23">
        <v>157</v>
      </c>
      <c r="AL11" s="23">
        <v>117</v>
      </c>
      <c r="AM11" s="23">
        <v>230</v>
      </c>
      <c r="AN11" s="23">
        <v>158</v>
      </c>
      <c r="AO11" s="23">
        <v>56</v>
      </c>
      <c r="AP11" s="23">
        <v>95</v>
      </c>
      <c r="AQ11" s="23">
        <v>70</v>
      </c>
      <c r="AR11" s="23">
        <v>134</v>
      </c>
      <c r="AS11" s="23">
        <v>76</v>
      </c>
      <c r="AT11" s="23">
        <v>87</v>
      </c>
      <c r="AU11" s="23">
        <v>156</v>
      </c>
      <c r="AV11" s="23">
        <v>70</v>
      </c>
      <c r="AW11" s="23">
        <v>51</v>
      </c>
      <c r="AX11" s="23">
        <v>517</v>
      </c>
      <c r="AY11" s="23">
        <v>0</v>
      </c>
      <c r="AZ11" s="23">
        <v>273</v>
      </c>
      <c r="BA11" s="23">
        <v>129</v>
      </c>
      <c r="BB11" s="23">
        <v>139</v>
      </c>
      <c r="BC11" s="23">
        <v>21.5</v>
      </c>
      <c r="BD11" s="23">
        <v>0</v>
      </c>
      <c r="BE11" s="23">
        <v>0.01</v>
      </c>
      <c r="BF11" s="23">
        <v>0.04</v>
      </c>
      <c r="BG11" s="23">
        <v>0.11</v>
      </c>
      <c r="BH11" s="23">
        <v>0.13</v>
      </c>
      <c r="BI11" s="23">
        <v>0.33</v>
      </c>
      <c r="BJ11" s="23">
        <v>0.04</v>
      </c>
      <c r="BK11" s="23">
        <v>0.7</v>
      </c>
      <c r="BL11" s="23">
        <v>0.01</v>
      </c>
      <c r="BM11" s="23">
        <v>0.16</v>
      </c>
      <c r="BN11" s="23">
        <v>0.01</v>
      </c>
      <c r="BO11" s="23">
        <v>0</v>
      </c>
      <c r="BP11" s="23">
        <v>0</v>
      </c>
      <c r="BQ11" s="23">
        <v>0.05</v>
      </c>
      <c r="BR11" s="23">
        <v>7.0000000000000007E-2</v>
      </c>
      <c r="BS11" s="23">
        <v>0.52</v>
      </c>
      <c r="BT11" s="23">
        <v>0</v>
      </c>
      <c r="BU11" s="23">
        <v>0</v>
      </c>
      <c r="BV11" s="23">
        <v>7.0000000000000007E-2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4.08</v>
      </c>
      <c r="CC11" s="24"/>
      <c r="CD11" s="24"/>
      <c r="CE11" s="23">
        <v>23.83</v>
      </c>
      <c r="CG11" s="23">
        <v>0</v>
      </c>
      <c r="CH11" s="23">
        <v>0</v>
      </c>
      <c r="CI11" s="23">
        <v>0</v>
      </c>
      <c r="CJ11" s="23">
        <v>500</v>
      </c>
      <c r="CK11" s="23">
        <v>370</v>
      </c>
      <c r="CL11" s="23">
        <v>435</v>
      </c>
      <c r="CM11" s="23">
        <v>1.53</v>
      </c>
      <c r="CN11" s="23">
        <v>0.97</v>
      </c>
      <c r="CO11" s="23">
        <v>1.25</v>
      </c>
      <c r="CP11" s="23">
        <v>0</v>
      </c>
      <c r="CQ11" s="23">
        <v>0</v>
      </c>
    </row>
    <row r="12" spans="1:95" s="23" customFormat="1" x14ac:dyDescent="0.25">
      <c r="A12" s="20" t="str">
        <f>"31/10"</f>
        <v>31/10</v>
      </c>
      <c r="B12" s="21" t="s">
        <v>107</v>
      </c>
      <c r="C12" s="22">
        <v>180</v>
      </c>
      <c r="D12" s="43">
        <v>1.46</v>
      </c>
      <c r="E12" s="43">
        <v>1.28</v>
      </c>
      <c r="F12" s="43">
        <v>1.1499999999999999</v>
      </c>
      <c r="G12" s="43">
        <v>0.04</v>
      </c>
      <c r="H12" s="43">
        <v>6.65</v>
      </c>
      <c r="I12" s="49">
        <v>41.374025999999994</v>
      </c>
      <c r="J12" s="43">
        <v>0.77</v>
      </c>
      <c r="K12" s="43">
        <v>0</v>
      </c>
      <c r="L12" s="43">
        <v>0</v>
      </c>
      <c r="M12" s="43">
        <v>0</v>
      </c>
      <c r="N12" s="43">
        <v>6.55</v>
      </c>
      <c r="O12" s="43">
        <v>0</v>
      </c>
      <c r="P12" s="43">
        <v>0.09</v>
      </c>
      <c r="Q12" s="43">
        <v>0</v>
      </c>
      <c r="R12" s="43">
        <v>0</v>
      </c>
      <c r="S12" s="43">
        <v>0.05</v>
      </c>
      <c r="T12" s="43">
        <v>0.37</v>
      </c>
      <c r="U12" s="43">
        <v>22.32</v>
      </c>
      <c r="V12" s="43">
        <v>65.180000000000007</v>
      </c>
      <c r="W12" s="43">
        <v>52.51</v>
      </c>
      <c r="X12" s="43">
        <v>5.99</v>
      </c>
      <c r="Y12" s="43">
        <v>37.67</v>
      </c>
      <c r="Z12" s="43">
        <v>0.06</v>
      </c>
      <c r="AA12" s="43">
        <v>9</v>
      </c>
      <c r="AB12" s="43">
        <v>4.05</v>
      </c>
      <c r="AC12" s="43">
        <v>9.9</v>
      </c>
      <c r="AD12" s="43">
        <v>0</v>
      </c>
      <c r="AE12" s="43">
        <v>0.02</v>
      </c>
      <c r="AF12" s="43">
        <v>0.06</v>
      </c>
      <c r="AG12" s="43">
        <v>0.04</v>
      </c>
      <c r="AH12" s="43">
        <v>0.36</v>
      </c>
      <c r="AI12" s="43">
        <v>0.23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CC12" s="24"/>
      <c r="CD12" s="24"/>
      <c r="CE12" s="23">
        <v>9.68</v>
      </c>
      <c r="CP12" s="23">
        <v>4.5</v>
      </c>
      <c r="CQ12" s="23">
        <v>0</v>
      </c>
    </row>
    <row r="13" spans="1:95" s="9" customFormat="1" ht="31.5" x14ac:dyDescent="0.25">
      <c r="A13" s="16" t="str">
        <f>"15/4"</f>
        <v>15/4</v>
      </c>
      <c r="B13" s="17" t="s">
        <v>108</v>
      </c>
      <c r="C13" s="18">
        <v>200</v>
      </c>
      <c r="D13" s="44">
        <v>5.97</v>
      </c>
      <c r="E13" s="44">
        <v>2.35</v>
      </c>
      <c r="F13" s="44">
        <v>4.7699999999999996</v>
      </c>
      <c r="G13" s="44">
        <v>0.52</v>
      </c>
      <c r="H13" s="44">
        <v>33.75</v>
      </c>
      <c r="I13" s="50">
        <v>196.94623199999998</v>
      </c>
      <c r="J13" s="44">
        <v>3.4</v>
      </c>
      <c r="K13" s="44">
        <v>0.09</v>
      </c>
      <c r="L13" s="44">
        <v>0</v>
      </c>
      <c r="M13" s="44">
        <v>0</v>
      </c>
      <c r="N13" s="44">
        <v>7.57</v>
      </c>
      <c r="O13" s="44">
        <v>23.22</v>
      </c>
      <c r="P13" s="44">
        <v>2.95</v>
      </c>
      <c r="Q13" s="44">
        <v>0</v>
      </c>
      <c r="R13" s="44">
        <v>0</v>
      </c>
      <c r="S13" s="44">
        <v>0.08</v>
      </c>
      <c r="T13" s="44">
        <v>1.6</v>
      </c>
      <c r="U13" s="44">
        <v>240.19</v>
      </c>
      <c r="V13" s="44">
        <v>176.15</v>
      </c>
      <c r="W13" s="44">
        <v>115.21</v>
      </c>
      <c r="X13" s="44">
        <v>27.24</v>
      </c>
      <c r="Y13" s="44">
        <v>183.37</v>
      </c>
      <c r="Z13" s="44">
        <v>0.73</v>
      </c>
      <c r="AA13" s="44">
        <v>19.2</v>
      </c>
      <c r="AB13" s="44">
        <v>16</v>
      </c>
      <c r="AC13" s="44">
        <v>35.6</v>
      </c>
      <c r="AD13" s="44">
        <v>0.64</v>
      </c>
      <c r="AE13" s="44">
        <v>0.1</v>
      </c>
      <c r="AF13" s="44">
        <v>0.13</v>
      </c>
      <c r="AG13" s="44">
        <v>0.93</v>
      </c>
      <c r="AH13" s="44">
        <v>2.5299999999999998</v>
      </c>
      <c r="AI13" s="44">
        <v>0.42</v>
      </c>
      <c r="AJ13" s="9">
        <v>0</v>
      </c>
      <c r="AK13" s="9">
        <v>182.06</v>
      </c>
      <c r="AL13" s="9">
        <v>176.38</v>
      </c>
      <c r="AM13" s="9">
        <v>194.62</v>
      </c>
      <c r="AN13" s="9">
        <v>133.29</v>
      </c>
      <c r="AO13" s="9">
        <v>60.8</v>
      </c>
      <c r="AP13" s="9">
        <v>95.77</v>
      </c>
      <c r="AQ13" s="9">
        <v>46.74</v>
      </c>
      <c r="AR13" s="9">
        <v>197.1</v>
      </c>
      <c r="AS13" s="9">
        <v>153.63</v>
      </c>
      <c r="AT13" s="9">
        <v>185.22</v>
      </c>
      <c r="AU13" s="9">
        <v>240.9</v>
      </c>
      <c r="AV13" s="9">
        <v>87.8</v>
      </c>
      <c r="AW13" s="9">
        <v>155.06</v>
      </c>
      <c r="AX13" s="9">
        <v>905.86</v>
      </c>
      <c r="AY13" s="9">
        <v>0</v>
      </c>
      <c r="AZ13" s="9">
        <v>494.36</v>
      </c>
      <c r="BA13" s="9">
        <v>148.66999999999999</v>
      </c>
      <c r="BB13" s="9">
        <v>114.38</v>
      </c>
      <c r="BC13" s="9">
        <v>75.58</v>
      </c>
      <c r="BD13" s="9">
        <v>0.09</v>
      </c>
      <c r="BE13" s="9">
        <v>0.04</v>
      </c>
      <c r="BF13" s="9">
        <v>0.02</v>
      </c>
      <c r="BG13" s="9">
        <v>0.05</v>
      </c>
      <c r="BH13" s="9">
        <v>0.06</v>
      </c>
      <c r="BI13" s="9">
        <v>0.28000000000000003</v>
      </c>
      <c r="BJ13" s="9">
        <v>0</v>
      </c>
      <c r="BK13" s="9">
        <v>0.78</v>
      </c>
      <c r="BL13" s="9">
        <v>0</v>
      </c>
      <c r="BM13" s="9">
        <v>0.24</v>
      </c>
      <c r="BN13" s="9">
        <v>0</v>
      </c>
      <c r="BO13" s="9">
        <v>0</v>
      </c>
      <c r="BP13" s="9">
        <v>0</v>
      </c>
      <c r="BQ13" s="9">
        <v>0.05</v>
      </c>
      <c r="BR13" s="9">
        <v>0.08</v>
      </c>
      <c r="BS13" s="9">
        <v>0.63</v>
      </c>
      <c r="BT13" s="9">
        <v>0</v>
      </c>
      <c r="BU13" s="9">
        <v>0</v>
      </c>
      <c r="BV13" s="9">
        <v>0.04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177.81</v>
      </c>
      <c r="CC13" s="19"/>
      <c r="CD13" s="19"/>
      <c r="CE13" s="9">
        <v>21.87</v>
      </c>
      <c r="CG13" s="9">
        <v>34.24</v>
      </c>
      <c r="CH13" s="9">
        <v>14.52</v>
      </c>
      <c r="CI13" s="9">
        <v>24.38</v>
      </c>
      <c r="CJ13" s="9">
        <v>2147.67</v>
      </c>
      <c r="CK13" s="9">
        <v>982.95</v>
      </c>
      <c r="CL13" s="9">
        <v>1565.31</v>
      </c>
      <c r="CM13" s="9">
        <v>45.21</v>
      </c>
      <c r="CN13" s="9">
        <v>23.88</v>
      </c>
      <c r="CO13" s="9">
        <v>34.54</v>
      </c>
      <c r="CP13" s="9">
        <v>4</v>
      </c>
      <c r="CQ13" s="9">
        <v>0.5</v>
      </c>
    </row>
    <row r="14" spans="1:95" s="10" customFormat="1" x14ac:dyDescent="0.25">
      <c r="A14" s="25"/>
      <c r="B14" s="26" t="s">
        <v>109</v>
      </c>
      <c r="C14" s="27">
        <f>SUM(C10:C13)</f>
        <v>420</v>
      </c>
      <c r="D14" s="45">
        <f t="shared" ref="D14:AI14" si="0">SUM(D10:D13)</f>
        <v>11.18</v>
      </c>
      <c r="E14" s="45">
        <f t="shared" si="0"/>
        <v>6.26</v>
      </c>
      <c r="F14" s="45">
        <f t="shared" si="0"/>
        <v>10.08</v>
      </c>
      <c r="G14" s="45">
        <f t="shared" si="0"/>
        <v>1.46</v>
      </c>
      <c r="H14" s="45">
        <f t="shared" si="0"/>
        <v>51.59</v>
      </c>
      <c r="I14" s="51">
        <f t="shared" si="0"/>
        <v>335.19625799999994</v>
      </c>
      <c r="J14" s="45">
        <f t="shared" si="0"/>
        <v>5.85</v>
      </c>
      <c r="K14" s="45">
        <f t="shared" si="0"/>
        <v>0.09</v>
      </c>
      <c r="L14" s="45">
        <f t="shared" si="0"/>
        <v>0</v>
      </c>
      <c r="M14" s="45">
        <f t="shared" si="0"/>
        <v>0</v>
      </c>
      <c r="N14" s="45">
        <f t="shared" si="0"/>
        <v>15.11</v>
      </c>
      <c r="O14" s="45">
        <f t="shared" si="0"/>
        <v>32.46</v>
      </c>
      <c r="P14" s="45">
        <f t="shared" si="0"/>
        <v>4</v>
      </c>
      <c r="Q14" s="45">
        <f t="shared" si="0"/>
        <v>0</v>
      </c>
      <c r="R14" s="45">
        <f t="shared" si="0"/>
        <v>0</v>
      </c>
      <c r="S14" s="45">
        <f t="shared" si="0"/>
        <v>0.42000000000000004</v>
      </c>
      <c r="T14" s="45">
        <f t="shared" si="0"/>
        <v>2.88</v>
      </c>
      <c r="U14" s="45">
        <f t="shared" si="0"/>
        <v>501.21</v>
      </c>
      <c r="V14" s="45">
        <f t="shared" si="0"/>
        <v>290.63</v>
      </c>
      <c r="W14" s="45">
        <f t="shared" si="0"/>
        <v>274.32</v>
      </c>
      <c r="X14" s="45">
        <f t="shared" si="0"/>
        <v>48.629999999999995</v>
      </c>
      <c r="Y14" s="45">
        <f t="shared" si="0"/>
        <v>306.54000000000002</v>
      </c>
      <c r="Z14" s="45">
        <f t="shared" si="0"/>
        <v>1.46</v>
      </c>
      <c r="AA14" s="45">
        <f t="shared" si="0"/>
        <v>49.2</v>
      </c>
      <c r="AB14" s="45">
        <f t="shared" si="0"/>
        <v>37.049999999999997</v>
      </c>
      <c r="AC14" s="45">
        <f t="shared" si="0"/>
        <v>69.300000000000011</v>
      </c>
      <c r="AD14" s="45">
        <f t="shared" si="0"/>
        <v>1.19</v>
      </c>
      <c r="AE14" s="45">
        <f t="shared" si="0"/>
        <v>0.17</v>
      </c>
      <c r="AF14" s="45">
        <f t="shared" si="0"/>
        <v>0.25</v>
      </c>
      <c r="AG14" s="45">
        <f t="shared" si="0"/>
        <v>1.4700000000000002</v>
      </c>
      <c r="AH14" s="45">
        <f t="shared" si="0"/>
        <v>4.47</v>
      </c>
      <c r="AI14" s="45">
        <f t="shared" si="0"/>
        <v>0.72</v>
      </c>
      <c r="AJ14" s="10">
        <v>0</v>
      </c>
      <c r="AK14" s="10">
        <v>450.66</v>
      </c>
      <c r="AL14" s="10">
        <v>409.18</v>
      </c>
      <c r="AM14" s="10">
        <v>601.91999999999996</v>
      </c>
      <c r="AN14" s="10">
        <v>350.99</v>
      </c>
      <c r="AO14" s="10">
        <v>151.9</v>
      </c>
      <c r="AP14" s="10">
        <v>260.97000000000003</v>
      </c>
      <c r="AQ14" s="10">
        <v>143.13999999999999</v>
      </c>
      <c r="AR14" s="10">
        <v>457.1</v>
      </c>
      <c r="AS14" s="10">
        <v>307.93</v>
      </c>
      <c r="AT14" s="10">
        <v>381.12</v>
      </c>
      <c r="AU14" s="10">
        <v>487.2</v>
      </c>
      <c r="AV14" s="10">
        <v>206.1</v>
      </c>
      <c r="AW14" s="10">
        <v>290.06</v>
      </c>
      <c r="AX14" s="10">
        <v>2120.36</v>
      </c>
      <c r="AY14" s="10">
        <v>0</v>
      </c>
      <c r="AZ14" s="10">
        <v>994.46</v>
      </c>
      <c r="BA14" s="10">
        <v>376.97</v>
      </c>
      <c r="BB14" s="10">
        <v>319.98</v>
      </c>
      <c r="BC14" s="10">
        <v>148.97999999999999</v>
      </c>
      <c r="BD14" s="10">
        <v>0.09</v>
      </c>
      <c r="BE14" s="10">
        <v>0.05</v>
      </c>
      <c r="BF14" s="10">
        <v>0.06</v>
      </c>
      <c r="BG14" s="10">
        <v>0.16</v>
      </c>
      <c r="BH14" s="10">
        <v>0.19</v>
      </c>
      <c r="BI14" s="10">
        <v>0.62</v>
      </c>
      <c r="BJ14" s="10">
        <v>0.04</v>
      </c>
      <c r="BK14" s="10">
        <v>1.57</v>
      </c>
      <c r="BL14" s="10">
        <v>0.01</v>
      </c>
      <c r="BM14" s="10">
        <v>0.44</v>
      </c>
      <c r="BN14" s="10">
        <v>0.01</v>
      </c>
      <c r="BO14" s="10">
        <v>0</v>
      </c>
      <c r="BP14" s="10">
        <v>0</v>
      </c>
      <c r="BQ14" s="10">
        <v>0.1</v>
      </c>
      <c r="BR14" s="10">
        <v>0.15</v>
      </c>
      <c r="BS14" s="10">
        <v>1.5</v>
      </c>
      <c r="BT14" s="10">
        <v>0</v>
      </c>
      <c r="BU14" s="10">
        <v>0</v>
      </c>
      <c r="BV14" s="10">
        <v>0.37</v>
      </c>
      <c r="BW14" s="10">
        <v>0.01</v>
      </c>
      <c r="BX14" s="10">
        <v>0</v>
      </c>
      <c r="BY14" s="10">
        <v>0</v>
      </c>
      <c r="BZ14" s="10">
        <v>0</v>
      </c>
      <c r="CA14" s="10">
        <v>0</v>
      </c>
      <c r="CB14" s="10">
        <v>367.25</v>
      </c>
      <c r="CC14" s="8"/>
      <c r="CD14" s="8" t="e">
        <f>$I$14/#REF!*100</f>
        <v>#REF!</v>
      </c>
      <c r="CE14" s="10">
        <v>55.38</v>
      </c>
      <c r="CG14" s="10">
        <v>41.07</v>
      </c>
      <c r="CH14" s="10">
        <v>18.2</v>
      </c>
      <c r="CI14" s="10">
        <v>29.64</v>
      </c>
      <c r="CJ14" s="10">
        <v>3784.67</v>
      </c>
      <c r="CK14" s="10">
        <v>1786.75</v>
      </c>
      <c r="CL14" s="10">
        <v>2785.71</v>
      </c>
      <c r="CM14" s="10">
        <v>86.95</v>
      </c>
      <c r="CN14" s="10">
        <v>48.41</v>
      </c>
      <c r="CO14" s="10">
        <v>67.680000000000007</v>
      </c>
      <c r="CP14" s="10">
        <v>8.5</v>
      </c>
      <c r="CQ14" s="10">
        <v>0.5</v>
      </c>
    </row>
    <row r="15" spans="1:95" x14ac:dyDescent="0.25">
      <c r="B15" s="14" t="s">
        <v>167</v>
      </c>
    </row>
    <row r="16" spans="1:95" s="9" customFormat="1" x14ac:dyDescent="0.25">
      <c r="A16" s="16" t="str">
        <f>"-"</f>
        <v>-</v>
      </c>
      <c r="B16" s="33" t="s">
        <v>186</v>
      </c>
      <c r="C16" s="18">
        <v>100</v>
      </c>
      <c r="D16" s="44">
        <v>0.4</v>
      </c>
      <c r="E16" s="44">
        <v>0</v>
      </c>
      <c r="F16" s="44">
        <v>0.4</v>
      </c>
      <c r="G16" s="44">
        <v>0.4</v>
      </c>
      <c r="H16" s="44">
        <v>11.6</v>
      </c>
      <c r="I16" s="50">
        <v>50.480000000000004</v>
      </c>
      <c r="J16" s="44">
        <v>0.1</v>
      </c>
      <c r="K16" s="44">
        <v>0</v>
      </c>
      <c r="L16" s="44">
        <v>0</v>
      </c>
      <c r="M16" s="44">
        <v>0</v>
      </c>
      <c r="N16" s="44">
        <v>10</v>
      </c>
      <c r="O16" s="44">
        <v>0.8</v>
      </c>
      <c r="P16" s="44">
        <v>0.8</v>
      </c>
      <c r="Q16" s="44">
        <v>0</v>
      </c>
      <c r="R16" s="44">
        <v>0</v>
      </c>
      <c r="S16" s="44">
        <v>0.8</v>
      </c>
      <c r="T16" s="44">
        <v>0.5</v>
      </c>
      <c r="U16" s="44">
        <v>26</v>
      </c>
      <c r="V16" s="44">
        <v>278</v>
      </c>
      <c r="W16" s="44">
        <v>16</v>
      </c>
      <c r="X16" s="44">
        <v>9</v>
      </c>
      <c r="Y16" s="44">
        <v>11</v>
      </c>
      <c r="Z16" s="44">
        <v>2.2000000000000002</v>
      </c>
      <c r="AA16" s="44">
        <v>0</v>
      </c>
      <c r="AB16" s="44">
        <v>30</v>
      </c>
      <c r="AC16" s="44">
        <v>5</v>
      </c>
      <c r="AD16" s="44">
        <v>0.2</v>
      </c>
      <c r="AE16" s="44">
        <v>0.03</v>
      </c>
      <c r="AF16" s="44">
        <v>0.02</v>
      </c>
      <c r="AG16" s="44">
        <v>0.3</v>
      </c>
      <c r="AH16" s="44">
        <v>0.4</v>
      </c>
      <c r="AI16" s="44">
        <v>10</v>
      </c>
      <c r="AJ16" s="9">
        <v>0</v>
      </c>
      <c r="AK16" s="9">
        <v>12</v>
      </c>
      <c r="AL16" s="9">
        <v>13</v>
      </c>
      <c r="AM16" s="9">
        <v>19</v>
      </c>
      <c r="AN16" s="9">
        <v>18</v>
      </c>
      <c r="AO16" s="9">
        <v>3</v>
      </c>
      <c r="AP16" s="9">
        <v>11</v>
      </c>
      <c r="AQ16" s="9">
        <v>3</v>
      </c>
      <c r="AR16" s="9">
        <v>9</v>
      </c>
      <c r="AS16" s="9">
        <v>17</v>
      </c>
      <c r="AT16" s="9">
        <v>10</v>
      </c>
      <c r="AU16" s="9">
        <v>78</v>
      </c>
      <c r="AV16" s="9">
        <v>7</v>
      </c>
      <c r="AW16" s="9">
        <v>14</v>
      </c>
      <c r="AX16" s="9">
        <v>42</v>
      </c>
      <c r="AY16" s="9">
        <v>0</v>
      </c>
      <c r="AZ16" s="9">
        <v>13</v>
      </c>
      <c r="BA16" s="9">
        <v>16</v>
      </c>
      <c r="BB16" s="9">
        <v>6</v>
      </c>
      <c r="BC16" s="9">
        <v>5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86.3</v>
      </c>
      <c r="CC16" s="19"/>
      <c r="CD16" s="19"/>
      <c r="CE16" s="9">
        <v>5</v>
      </c>
      <c r="CG16" s="9">
        <v>2</v>
      </c>
      <c r="CH16" s="9">
        <v>2</v>
      </c>
      <c r="CI16" s="9">
        <v>2</v>
      </c>
      <c r="CJ16" s="9">
        <v>150</v>
      </c>
      <c r="CK16" s="9">
        <v>150</v>
      </c>
      <c r="CL16" s="9">
        <v>150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</row>
    <row r="17" spans="1:95" s="10" customFormat="1" x14ac:dyDescent="0.25">
      <c r="A17" s="25"/>
      <c r="B17" s="26" t="s">
        <v>168</v>
      </c>
      <c r="C17" s="27">
        <f>SUM(C16)</f>
        <v>100</v>
      </c>
      <c r="D17" s="45">
        <f t="shared" ref="D17:AI17" si="1">SUM(D16)</f>
        <v>0.4</v>
      </c>
      <c r="E17" s="45">
        <f t="shared" si="1"/>
        <v>0</v>
      </c>
      <c r="F17" s="45">
        <f t="shared" si="1"/>
        <v>0.4</v>
      </c>
      <c r="G17" s="45">
        <f t="shared" si="1"/>
        <v>0.4</v>
      </c>
      <c r="H17" s="45">
        <f t="shared" si="1"/>
        <v>11.6</v>
      </c>
      <c r="I17" s="51">
        <f t="shared" si="1"/>
        <v>50.480000000000004</v>
      </c>
      <c r="J17" s="45">
        <f t="shared" si="1"/>
        <v>0.1</v>
      </c>
      <c r="K17" s="45">
        <f t="shared" si="1"/>
        <v>0</v>
      </c>
      <c r="L17" s="45">
        <f t="shared" si="1"/>
        <v>0</v>
      </c>
      <c r="M17" s="45">
        <f t="shared" si="1"/>
        <v>0</v>
      </c>
      <c r="N17" s="45">
        <f t="shared" si="1"/>
        <v>10</v>
      </c>
      <c r="O17" s="45">
        <f t="shared" si="1"/>
        <v>0.8</v>
      </c>
      <c r="P17" s="45">
        <f t="shared" si="1"/>
        <v>0.8</v>
      </c>
      <c r="Q17" s="45">
        <f t="shared" si="1"/>
        <v>0</v>
      </c>
      <c r="R17" s="45">
        <f t="shared" si="1"/>
        <v>0</v>
      </c>
      <c r="S17" s="45">
        <f t="shared" si="1"/>
        <v>0.8</v>
      </c>
      <c r="T17" s="45">
        <f t="shared" si="1"/>
        <v>0.5</v>
      </c>
      <c r="U17" s="45">
        <f t="shared" si="1"/>
        <v>26</v>
      </c>
      <c r="V17" s="45">
        <f t="shared" si="1"/>
        <v>278</v>
      </c>
      <c r="W17" s="45">
        <f t="shared" si="1"/>
        <v>16</v>
      </c>
      <c r="X17" s="45">
        <f t="shared" si="1"/>
        <v>9</v>
      </c>
      <c r="Y17" s="45">
        <f t="shared" si="1"/>
        <v>11</v>
      </c>
      <c r="Z17" s="45">
        <f t="shared" si="1"/>
        <v>2.2000000000000002</v>
      </c>
      <c r="AA17" s="45">
        <f t="shared" si="1"/>
        <v>0</v>
      </c>
      <c r="AB17" s="45">
        <f t="shared" si="1"/>
        <v>30</v>
      </c>
      <c r="AC17" s="45">
        <f t="shared" si="1"/>
        <v>5</v>
      </c>
      <c r="AD17" s="45">
        <f t="shared" si="1"/>
        <v>0.2</v>
      </c>
      <c r="AE17" s="45">
        <f t="shared" si="1"/>
        <v>0.03</v>
      </c>
      <c r="AF17" s="45">
        <f t="shared" si="1"/>
        <v>0.02</v>
      </c>
      <c r="AG17" s="45">
        <f t="shared" si="1"/>
        <v>0.3</v>
      </c>
      <c r="AH17" s="45">
        <f t="shared" si="1"/>
        <v>0.4</v>
      </c>
      <c r="AI17" s="45">
        <f t="shared" si="1"/>
        <v>10</v>
      </c>
      <c r="AJ17" s="10">
        <v>0</v>
      </c>
      <c r="AK17" s="10">
        <v>12</v>
      </c>
      <c r="AL17" s="10">
        <v>13</v>
      </c>
      <c r="AM17" s="10">
        <v>19</v>
      </c>
      <c r="AN17" s="10">
        <v>18</v>
      </c>
      <c r="AO17" s="10">
        <v>3</v>
      </c>
      <c r="AP17" s="10">
        <v>11</v>
      </c>
      <c r="AQ17" s="10">
        <v>3</v>
      </c>
      <c r="AR17" s="10">
        <v>9</v>
      </c>
      <c r="AS17" s="10">
        <v>17</v>
      </c>
      <c r="AT17" s="10">
        <v>10</v>
      </c>
      <c r="AU17" s="10">
        <v>78</v>
      </c>
      <c r="AV17" s="10">
        <v>7</v>
      </c>
      <c r="AW17" s="10">
        <v>14</v>
      </c>
      <c r="AX17" s="10">
        <v>42</v>
      </c>
      <c r="AY17" s="10">
        <v>0</v>
      </c>
      <c r="AZ17" s="10">
        <v>13</v>
      </c>
      <c r="BA17" s="10">
        <v>16</v>
      </c>
      <c r="BB17" s="10">
        <v>6</v>
      </c>
      <c r="BC17" s="10">
        <v>5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86.3</v>
      </c>
      <c r="CC17" s="8"/>
      <c r="CD17" s="8" t="e">
        <f>$I$17/#REF!*100</f>
        <v>#REF!</v>
      </c>
      <c r="CE17" s="10">
        <v>5</v>
      </c>
      <c r="CG17" s="10">
        <v>2</v>
      </c>
      <c r="CH17" s="10">
        <v>2</v>
      </c>
      <c r="CI17" s="10">
        <v>2</v>
      </c>
      <c r="CJ17" s="10">
        <v>150</v>
      </c>
      <c r="CK17" s="10">
        <v>150</v>
      </c>
      <c r="CL17" s="10">
        <v>150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</row>
    <row r="18" spans="1:95" x14ac:dyDescent="0.25">
      <c r="B18" s="14" t="s">
        <v>110</v>
      </c>
    </row>
    <row r="19" spans="1:95" s="23" customFormat="1" x14ac:dyDescent="0.25">
      <c r="A19" s="20" t="str">
        <f>"-"</f>
        <v>-</v>
      </c>
      <c r="B19" s="21" t="s">
        <v>111</v>
      </c>
      <c r="C19" s="22">
        <v>20</v>
      </c>
      <c r="D19" s="43">
        <v>1.22</v>
      </c>
      <c r="E19" s="43">
        <v>0</v>
      </c>
      <c r="F19" s="43">
        <v>0.12</v>
      </c>
      <c r="G19" s="43">
        <v>0.13</v>
      </c>
      <c r="H19" s="43">
        <v>7.38</v>
      </c>
      <c r="I19" s="49">
        <v>36.031199999999998</v>
      </c>
      <c r="J19" s="43">
        <v>0</v>
      </c>
      <c r="K19" s="43">
        <v>0</v>
      </c>
      <c r="L19" s="43">
        <v>0</v>
      </c>
      <c r="M19" s="43">
        <v>0</v>
      </c>
      <c r="N19" s="43">
        <v>0.22</v>
      </c>
      <c r="O19" s="43">
        <v>7.12</v>
      </c>
      <c r="P19" s="43">
        <v>0.04</v>
      </c>
      <c r="Q19" s="43">
        <v>0</v>
      </c>
      <c r="R19" s="43">
        <v>0</v>
      </c>
      <c r="S19" s="43">
        <v>0</v>
      </c>
      <c r="T19" s="43">
        <v>0.36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23">
        <v>0</v>
      </c>
      <c r="AK19" s="23">
        <v>63.86</v>
      </c>
      <c r="AL19" s="23">
        <v>66.47</v>
      </c>
      <c r="AM19" s="23">
        <v>101.79</v>
      </c>
      <c r="AN19" s="23">
        <v>33.76</v>
      </c>
      <c r="AO19" s="23">
        <v>20.010000000000002</v>
      </c>
      <c r="AP19" s="23">
        <v>40.020000000000003</v>
      </c>
      <c r="AQ19" s="23">
        <v>15.14</v>
      </c>
      <c r="AR19" s="23">
        <v>72.38</v>
      </c>
      <c r="AS19" s="23">
        <v>44.89</v>
      </c>
      <c r="AT19" s="23">
        <v>62.64</v>
      </c>
      <c r="AU19" s="23">
        <v>51.68</v>
      </c>
      <c r="AV19" s="23">
        <v>27.14</v>
      </c>
      <c r="AW19" s="23">
        <v>48.02</v>
      </c>
      <c r="AX19" s="23">
        <v>401.59</v>
      </c>
      <c r="AY19" s="23">
        <v>0</v>
      </c>
      <c r="AZ19" s="23">
        <v>130.85</v>
      </c>
      <c r="BA19" s="23">
        <v>56.9</v>
      </c>
      <c r="BB19" s="23">
        <v>37.76</v>
      </c>
      <c r="BC19" s="23">
        <v>29.93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0.02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0.01</v>
      </c>
      <c r="BT19" s="23">
        <v>0</v>
      </c>
      <c r="BU19" s="23">
        <v>0</v>
      </c>
      <c r="BV19" s="23">
        <v>0.06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7.82</v>
      </c>
      <c r="CC19" s="24"/>
      <c r="CD19" s="24"/>
      <c r="CE19" s="23">
        <v>0</v>
      </c>
      <c r="CG19" s="23">
        <v>0</v>
      </c>
      <c r="CH19" s="23">
        <v>0</v>
      </c>
      <c r="CI19" s="23">
        <v>0</v>
      </c>
      <c r="CJ19" s="23">
        <v>380</v>
      </c>
      <c r="CK19" s="23">
        <v>146.4</v>
      </c>
      <c r="CL19" s="23">
        <v>263.2</v>
      </c>
      <c r="CM19" s="23">
        <v>3.04</v>
      </c>
      <c r="CN19" s="23">
        <v>3.04</v>
      </c>
      <c r="CO19" s="23">
        <v>3.04</v>
      </c>
      <c r="CP19" s="23">
        <v>0</v>
      </c>
      <c r="CQ19" s="23">
        <v>0</v>
      </c>
    </row>
    <row r="20" spans="1:95" s="23" customFormat="1" x14ac:dyDescent="0.25">
      <c r="A20" s="20" t="str">
        <f>"-"</f>
        <v>-</v>
      </c>
      <c r="B20" s="21" t="s">
        <v>112</v>
      </c>
      <c r="C20" s="22">
        <v>30</v>
      </c>
      <c r="D20" s="43">
        <v>1.8</v>
      </c>
      <c r="E20" s="43">
        <v>0</v>
      </c>
      <c r="F20" s="43">
        <v>0.36</v>
      </c>
      <c r="G20" s="43">
        <v>0.36</v>
      </c>
      <c r="H20" s="43">
        <v>12.51</v>
      </c>
      <c r="I20" s="49">
        <v>57.293999999999997</v>
      </c>
      <c r="J20" s="43">
        <v>0.06</v>
      </c>
      <c r="K20" s="43">
        <v>0</v>
      </c>
      <c r="L20" s="43">
        <v>0</v>
      </c>
      <c r="M20" s="43">
        <v>0</v>
      </c>
      <c r="N20" s="43">
        <v>0.36</v>
      </c>
      <c r="O20" s="43">
        <v>9.66</v>
      </c>
      <c r="P20" s="43">
        <v>2.4900000000000002</v>
      </c>
      <c r="Q20" s="43">
        <v>0</v>
      </c>
      <c r="R20" s="43">
        <v>0</v>
      </c>
      <c r="S20" s="43">
        <v>0.3</v>
      </c>
      <c r="T20" s="43">
        <v>0.75</v>
      </c>
      <c r="U20" s="43">
        <v>183</v>
      </c>
      <c r="V20" s="43">
        <v>73.5</v>
      </c>
      <c r="W20" s="43">
        <v>10.5</v>
      </c>
      <c r="X20" s="43">
        <v>14.1</v>
      </c>
      <c r="Y20" s="43">
        <v>47.4</v>
      </c>
      <c r="Z20" s="43">
        <v>1.17</v>
      </c>
      <c r="AA20" s="43">
        <v>0</v>
      </c>
      <c r="AB20" s="43">
        <v>1.5</v>
      </c>
      <c r="AC20" s="43">
        <v>0.3</v>
      </c>
      <c r="AD20" s="43">
        <v>0.42</v>
      </c>
      <c r="AE20" s="43">
        <v>0.05</v>
      </c>
      <c r="AF20" s="43">
        <v>0.02</v>
      </c>
      <c r="AG20" s="43">
        <v>0.21</v>
      </c>
      <c r="AH20" s="43">
        <v>0.6</v>
      </c>
      <c r="AI20" s="43">
        <v>0</v>
      </c>
      <c r="AJ20" s="23">
        <v>0</v>
      </c>
      <c r="AK20" s="23">
        <v>96.6</v>
      </c>
      <c r="AL20" s="23">
        <v>74.400000000000006</v>
      </c>
      <c r="AM20" s="23">
        <v>128.1</v>
      </c>
      <c r="AN20" s="23">
        <v>66.900000000000006</v>
      </c>
      <c r="AO20" s="23">
        <v>27.9</v>
      </c>
      <c r="AP20" s="23">
        <v>59.4</v>
      </c>
      <c r="AQ20" s="23">
        <v>24</v>
      </c>
      <c r="AR20" s="23">
        <v>111.3</v>
      </c>
      <c r="AS20" s="23">
        <v>89.1</v>
      </c>
      <c r="AT20" s="23">
        <v>87.3</v>
      </c>
      <c r="AU20" s="23">
        <v>139.19999999999999</v>
      </c>
      <c r="AV20" s="23">
        <v>37.200000000000003</v>
      </c>
      <c r="AW20" s="23">
        <v>93</v>
      </c>
      <c r="AX20" s="23">
        <v>467.7</v>
      </c>
      <c r="AY20" s="23">
        <v>0</v>
      </c>
      <c r="AZ20" s="23">
        <v>157.80000000000001</v>
      </c>
      <c r="BA20" s="23">
        <v>87.3</v>
      </c>
      <c r="BB20" s="23">
        <v>54</v>
      </c>
      <c r="BC20" s="23">
        <v>39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0.04</v>
      </c>
      <c r="BL20" s="23">
        <v>0</v>
      </c>
      <c r="BM20" s="23">
        <v>0</v>
      </c>
      <c r="BN20" s="23">
        <v>0.01</v>
      </c>
      <c r="BO20" s="23">
        <v>0</v>
      </c>
      <c r="BP20" s="23">
        <v>0</v>
      </c>
      <c r="BQ20" s="23">
        <v>0</v>
      </c>
      <c r="BR20" s="23">
        <v>0</v>
      </c>
      <c r="BS20" s="23">
        <v>0.03</v>
      </c>
      <c r="BT20" s="23">
        <v>0</v>
      </c>
      <c r="BU20" s="23">
        <v>0</v>
      </c>
      <c r="BV20" s="23">
        <v>0.14000000000000001</v>
      </c>
      <c r="BW20" s="23">
        <v>0.02</v>
      </c>
      <c r="BX20" s="23">
        <v>0</v>
      </c>
      <c r="BY20" s="23">
        <v>0</v>
      </c>
      <c r="BZ20" s="23">
        <v>0</v>
      </c>
      <c r="CA20" s="23">
        <v>0</v>
      </c>
      <c r="CB20" s="23">
        <v>14.1</v>
      </c>
      <c r="CC20" s="24"/>
      <c r="CD20" s="24"/>
      <c r="CE20" s="23">
        <v>0.25</v>
      </c>
      <c r="CG20" s="23">
        <v>3</v>
      </c>
      <c r="CH20" s="23">
        <v>3</v>
      </c>
      <c r="CI20" s="23">
        <v>3</v>
      </c>
      <c r="CJ20" s="23">
        <v>570</v>
      </c>
      <c r="CK20" s="23">
        <v>219.6</v>
      </c>
      <c r="CL20" s="23">
        <v>394.8</v>
      </c>
      <c r="CM20" s="23">
        <v>5.7</v>
      </c>
      <c r="CN20" s="23">
        <v>4.74</v>
      </c>
      <c r="CO20" s="23">
        <v>5.22</v>
      </c>
      <c r="CP20" s="23">
        <v>0</v>
      </c>
      <c r="CQ20" s="23">
        <v>0</v>
      </c>
    </row>
    <row r="21" spans="1:95" s="23" customFormat="1" x14ac:dyDescent="0.25">
      <c r="A21" s="20" t="str">
        <f>"6/10"</f>
        <v>6/10</v>
      </c>
      <c r="B21" s="21" t="s">
        <v>113</v>
      </c>
      <c r="C21" s="22">
        <v>180</v>
      </c>
      <c r="D21" s="43">
        <v>0.92</v>
      </c>
      <c r="E21" s="43">
        <v>0</v>
      </c>
      <c r="F21" s="43">
        <v>0.05</v>
      </c>
      <c r="G21" s="43">
        <v>0.05</v>
      </c>
      <c r="H21" s="43">
        <v>20.86</v>
      </c>
      <c r="I21" s="49">
        <v>78.839027999999999</v>
      </c>
      <c r="J21" s="43">
        <v>0.02</v>
      </c>
      <c r="K21" s="43">
        <v>0</v>
      </c>
      <c r="L21" s="43">
        <v>0</v>
      </c>
      <c r="M21" s="43">
        <v>0</v>
      </c>
      <c r="N21" s="43">
        <v>17.27</v>
      </c>
      <c r="O21" s="43">
        <v>0.51</v>
      </c>
      <c r="P21" s="43">
        <v>3.08</v>
      </c>
      <c r="Q21" s="43">
        <v>0</v>
      </c>
      <c r="R21" s="43">
        <v>0</v>
      </c>
      <c r="S21" s="43">
        <v>0.27</v>
      </c>
      <c r="T21" s="43">
        <v>0.73</v>
      </c>
      <c r="U21" s="43">
        <v>3.12</v>
      </c>
      <c r="V21" s="43">
        <v>306.24</v>
      </c>
      <c r="W21" s="43">
        <v>28.2</v>
      </c>
      <c r="X21" s="43">
        <v>17.96</v>
      </c>
      <c r="Y21" s="43">
        <v>24.44</v>
      </c>
      <c r="Z21" s="43">
        <v>0.57999999999999996</v>
      </c>
      <c r="AA21" s="43">
        <v>0</v>
      </c>
      <c r="AB21" s="43">
        <v>567</v>
      </c>
      <c r="AC21" s="43">
        <v>104.94</v>
      </c>
      <c r="AD21" s="43">
        <v>0.99</v>
      </c>
      <c r="AE21" s="43">
        <v>0.03</v>
      </c>
      <c r="AF21" s="43">
        <v>0.05</v>
      </c>
      <c r="AG21" s="43">
        <v>0.46</v>
      </c>
      <c r="AH21" s="43">
        <v>0.7</v>
      </c>
      <c r="AI21" s="43">
        <v>0.43</v>
      </c>
      <c r="AJ21" s="23">
        <v>0</v>
      </c>
      <c r="AK21" s="23">
        <v>0.01</v>
      </c>
      <c r="AL21" s="23">
        <v>0.01</v>
      </c>
      <c r="AM21" s="23">
        <v>0.01</v>
      </c>
      <c r="AN21" s="23">
        <v>0.02</v>
      </c>
      <c r="AO21" s="23">
        <v>0</v>
      </c>
      <c r="AP21" s="23">
        <v>0.01</v>
      </c>
      <c r="AQ21" s="23">
        <v>0</v>
      </c>
      <c r="AR21" s="23">
        <v>0.01</v>
      </c>
      <c r="AS21" s="23">
        <v>0.01</v>
      </c>
      <c r="AT21" s="23">
        <v>0.01</v>
      </c>
      <c r="AU21" s="23">
        <v>0.05</v>
      </c>
      <c r="AV21" s="23">
        <v>0</v>
      </c>
      <c r="AW21" s="23">
        <v>0.01</v>
      </c>
      <c r="AX21" s="23">
        <v>0.02</v>
      </c>
      <c r="AY21" s="23">
        <v>0</v>
      </c>
      <c r="AZ21" s="23">
        <v>0.01</v>
      </c>
      <c r="BA21" s="23">
        <v>0.01</v>
      </c>
      <c r="BB21" s="23">
        <v>0.01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0.01</v>
      </c>
      <c r="BT21" s="23">
        <v>0</v>
      </c>
      <c r="BU21" s="23">
        <v>0</v>
      </c>
      <c r="BV21" s="23">
        <v>0.01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192.61</v>
      </c>
      <c r="CC21" s="24"/>
      <c r="CD21" s="24"/>
      <c r="CE21" s="23">
        <v>94.5</v>
      </c>
      <c r="CG21" s="23">
        <v>3.95</v>
      </c>
      <c r="CH21" s="23">
        <v>3.95</v>
      </c>
      <c r="CI21" s="23">
        <v>3.95</v>
      </c>
      <c r="CJ21" s="23">
        <v>454.5</v>
      </c>
      <c r="CK21" s="23">
        <v>172.98</v>
      </c>
      <c r="CL21" s="23">
        <v>313.74</v>
      </c>
      <c r="CM21" s="23">
        <v>41.94</v>
      </c>
      <c r="CN21" s="23">
        <v>24.93</v>
      </c>
      <c r="CO21" s="23">
        <v>33.44</v>
      </c>
      <c r="CP21" s="23">
        <v>9</v>
      </c>
      <c r="CQ21" s="23">
        <v>0</v>
      </c>
    </row>
    <row r="22" spans="1:95" s="23" customFormat="1" ht="31.5" x14ac:dyDescent="0.25">
      <c r="A22" s="20" t="str">
        <f>"6/1"</f>
        <v>6/1</v>
      </c>
      <c r="B22" s="21" t="s">
        <v>114</v>
      </c>
      <c r="C22" s="22">
        <v>50</v>
      </c>
      <c r="D22" s="43">
        <v>0.76</v>
      </c>
      <c r="E22" s="43">
        <v>0</v>
      </c>
      <c r="F22" s="43">
        <v>2.98</v>
      </c>
      <c r="G22" s="43">
        <v>2.98</v>
      </c>
      <c r="H22" s="43">
        <v>4.66</v>
      </c>
      <c r="I22" s="49">
        <v>46.345914999999998</v>
      </c>
      <c r="J22" s="43">
        <v>0.38</v>
      </c>
      <c r="K22" s="43">
        <v>1.95</v>
      </c>
      <c r="L22" s="43">
        <v>0</v>
      </c>
      <c r="M22" s="43">
        <v>0</v>
      </c>
      <c r="N22" s="43">
        <v>3.68</v>
      </c>
      <c r="O22" s="43">
        <v>0.05</v>
      </c>
      <c r="P22" s="43">
        <v>0.92</v>
      </c>
      <c r="Q22" s="43">
        <v>0</v>
      </c>
      <c r="R22" s="43">
        <v>0</v>
      </c>
      <c r="S22" s="43">
        <v>0.13</v>
      </c>
      <c r="T22" s="43">
        <v>0.57999999999999996</v>
      </c>
      <c r="U22" s="43">
        <v>101.28</v>
      </c>
      <c r="V22" s="43">
        <v>126</v>
      </c>
      <c r="W22" s="43">
        <v>20.7</v>
      </c>
      <c r="X22" s="43">
        <v>8.91</v>
      </c>
      <c r="Y22" s="43">
        <v>15.95</v>
      </c>
      <c r="Z22" s="43">
        <v>0.28999999999999998</v>
      </c>
      <c r="AA22" s="43">
        <v>0</v>
      </c>
      <c r="AB22" s="43">
        <v>948.15</v>
      </c>
      <c r="AC22" s="43">
        <v>161.13</v>
      </c>
      <c r="AD22" s="43">
        <v>1.39</v>
      </c>
      <c r="AE22" s="43">
        <v>0.02</v>
      </c>
      <c r="AF22" s="43">
        <v>0.02</v>
      </c>
      <c r="AG22" s="43">
        <v>0.34</v>
      </c>
      <c r="AH22" s="43">
        <v>0.43</v>
      </c>
      <c r="AI22" s="43">
        <v>16.93</v>
      </c>
      <c r="AJ22" s="23">
        <v>0</v>
      </c>
      <c r="AK22" s="23">
        <v>24.69</v>
      </c>
      <c r="AL22" s="23">
        <v>21.12</v>
      </c>
      <c r="AM22" s="23">
        <v>26.97</v>
      </c>
      <c r="AN22" s="23">
        <v>25.4</v>
      </c>
      <c r="AO22" s="23">
        <v>8.7899999999999991</v>
      </c>
      <c r="AP22" s="23">
        <v>19.05</v>
      </c>
      <c r="AQ22" s="23">
        <v>4.3</v>
      </c>
      <c r="AR22" s="23">
        <v>23.01</v>
      </c>
      <c r="AS22" s="23">
        <v>29.86</v>
      </c>
      <c r="AT22" s="23">
        <v>34.450000000000003</v>
      </c>
      <c r="AU22" s="23">
        <v>73.790000000000006</v>
      </c>
      <c r="AV22" s="23">
        <v>11.39</v>
      </c>
      <c r="AW22" s="23">
        <v>19.55</v>
      </c>
      <c r="AX22" s="23">
        <v>119.49</v>
      </c>
      <c r="AY22" s="23">
        <v>0</v>
      </c>
      <c r="AZ22" s="23">
        <v>24.03</v>
      </c>
      <c r="BA22" s="23">
        <v>24.27</v>
      </c>
      <c r="BB22" s="23">
        <v>19.79</v>
      </c>
      <c r="BC22" s="23">
        <v>8.2899999999999991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0.18</v>
      </c>
      <c r="BL22" s="23">
        <v>0</v>
      </c>
      <c r="BM22" s="23">
        <v>0.12</v>
      </c>
      <c r="BN22" s="23">
        <v>0.01</v>
      </c>
      <c r="BO22" s="23">
        <v>0.02</v>
      </c>
      <c r="BP22" s="23">
        <v>0</v>
      </c>
      <c r="BQ22" s="23">
        <v>0</v>
      </c>
      <c r="BR22" s="23">
        <v>0</v>
      </c>
      <c r="BS22" s="23">
        <v>0.7</v>
      </c>
      <c r="BT22" s="23">
        <v>0</v>
      </c>
      <c r="BU22" s="23">
        <v>0</v>
      </c>
      <c r="BV22" s="23">
        <v>1.73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40.950000000000003</v>
      </c>
      <c r="CC22" s="24"/>
      <c r="CD22" s="24"/>
      <c r="CE22" s="23">
        <v>158.03</v>
      </c>
      <c r="CG22" s="23">
        <v>13.55</v>
      </c>
      <c r="CH22" s="23">
        <v>6.21</v>
      </c>
      <c r="CI22" s="23">
        <v>9.8800000000000008</v>
      </c>
      <c r="CJ22" s="23">
        <v>406.33</v>
      </c>
      <c r="CK22" s="23">
        <v>97.29</v>
      </c>
      <c r="CL22" s="23">
        <v>251.81</v>
      </c>
      <c r="CM22" s="23">
        <v>6.53</v>
      </c>
      <c r="CN22" s="23">
        <v>6.16</v>
      </c>
      <c r="CO22" s="23">
        <v>6.34</v>
      </c>
      <c r="CP22" s="23">
        <v>1.5</v>
      </c>
      <c r="CQ22" s="23">
        <v>0.25</v>
      </c>
    </row>
    <row r="23" spans="1:95" s="23" customFormat="1" ht="33" customHeight="1" x14ac:dyDescent="0.25">
      <c r="A23" s="20" t="str">
        <f>"18/2"</f>
        <v>18/2</v>
      </c>
      <c r="B23" s="21" t="s">
        <v>115</v>
      </c>
      <c r="C23" s="22">
        <v>180</v>
      </c>
      <c r="D23" s="43">
        <v>2.85</v>
      </c>
      <c r="E23" s="43">
        <v>5.74</v>
      </c>
      <c r="F23" s="43">
        <v>6.35</v>
      </c>
      <c r="G23" s="43">
        <v>1.72</v>
      </c>
      <c r="H23" s="43">
        <v>14.6</v>
      </c>
      <c r="I23" s="49">
        <v>125.65438091999998</v>
      </c>
      <c r="J23" s="43">
        <v>1.6</v>
      </c>
      <c r="K23" s="43">
        <v>0.94</v>
      </c>
      <c r="L23" s="43">
        <v>0</v>
      </c>
      <c r="M23" s="43">
        <v>0</v>
      </c>
      <c r="N23" s="43">
        <v>1.75</v>
      </c>
      <c r="O23" s="43">
        <v>11.6</v>
      </c>
      <c r="P23" s="43">
        <v>1.25</v>
      </c>
      <c r="Q23" s="43">
        <v>0</v>
      </c>
      <c r="R23" s="43">
        <v>0</v>
      </c>
      <c r="S23" s="43">
        <v>0.14000000000000001</v>
      </c>
      <c r="T23" s="43">
        <v>1.81</v>
      </c>
      <c r="U23" s="43">
        <v>418.59</v>
      </c>
      <c r="V23" s="43">
        <v>318.02</v>
      </c>
      <c r="W23" s="43">
        <v>13.81</v>
      </c>
      <c r="X23" s="43">
        <v>16.07</v>
      </c>
      <c r="Y23" s="43">
        <v>40.520000000000003</v>
      </c>
      <c r="Z23" s="43">
        <v>0.68</v>
      </c>
      <c r="AA23" s="43">
        <v>0</v>
      </c>
      <c r="AB23" s="43">
        <v>942.19</v>
      </c>
      <c r="AC23" s="43">
        <v>174.31</v>
      </c>
      <c r="AD23" s="43">
        <v>0.84</v>
      </c>
      <c r="AE23" s="43">
        <v>0.09</v>
      </c>
      <c r="AF23" s="43">
        <v>7.0000000000000007E-2</v>
      </c>
      <c r="AG23" s="43">
        <v>0.7</v>
      </c>
      <c r="AH23" s="43">
        <v>1.24</v>
      </c>
      <c r="AI23" s="43">
        <v>4.41</v>
      </c>
      <c r="AJ23" s="23">
        <v>0</v>
      </c>
      <c r="AK23" s="23">
        <v>48.91</v>
      </c>
      <c r="AL23" s="23">
        <v>52.8</v>
      </c>
      <c r="AM23" s="23">
        <v>84.78</v>
      </c>
      <c r="AN23" s="23">
        <v>50.35</v>
      </c>
      <c r="AO23" s="23">
        <v>16.420000000000002</v>
      </c>
      <c r="AP23" s="23">
        <v>44.18</v>
      </c>
      <c r="AQ23" s="23">
        <v>17.54</v>
      </c>
      <c r="AR23" s="23">
        <v>57.87</v>
      </c>
      <c r="AS23" s="23">
        <v>55.81</v>
      </c>
      <c r="AT23" s="23">
        <v>110.44</v>
      </c>
      <c r="AU23" s="23">
        <v>69.8</v>
      </c>
      <c r="AV23" s="23">
        <v>22.08</v>
      </c>
      <c r="AW23" s="23">
        <v>47.19</v>
      </c>
      <c r="AX23" s="23">
        <v>343.9</v>
      </c>
      <c r="AY23" s="23">
        <v>0</v>
      </c>
      <c r="AZ23" s="23">
        <v>85.19</v>
      </c>
      <c r="BA23" s="23">
        <v>51.12</v>
      </c>
      <c r="BB23" s="23">
        <v>33.840000000000003</v>
      </c>
      <c r="BC23" s="23">
        <v>21.41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0.14000000000000001</v>
      </c>
      <c r="BL23" s="23">
        <v>0</v>
      </c>
      <c r="BM23" s="23">
        <v>7.0000000000000007E-2</v>
      </c>
      <c r="BN23" s="23">
        <v>0</v>
      </c>
      <c r="BO23" s="23">
        <v>0.01</v>
      </c>
      <c r="BP23" s="23">
        <v>0</v>
      </c>
      <c r="BQ23" s="23">
        <v>0</v>
      </c>
      <c r="BR23" s="23">
        <v>0</v>
      </c>
      <c r="BS23" s="23">
        <v>0.42</v>
      </c>
      <c r="BT23" s="23">
        <v>0</v>
      </c>
      <c r="BU23" s="23">
        <v>0</v>
      </c>
      <c r="BV23" s="23">
        <v>0.9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187.49</v>
      </c>
      <c r="CC23" s="24"/>
      <c r="CD23" s="24"/>
      <c r="CE23" s="23">
        <v>157.03</v>
      </c>
      <c r="CG23" s="23">
        <v>49.17</v>
      </c>
      <c r="CH23" s="23">
        <v>27.53</v>
      </c>
      <c r="CI23" s="23">
        <v>38.35</v>
      </c>
      <c r="CJ23" s="23">
        <v>625.16999999999996</v>
      </c>
      <c r="CK23" s="23">
        <v>375.25</v>
      </c>
      <c r="CL23" s="23">
        <v>500.21</v>
      </c>
      <c r="CM23" s="23">
        <v>38.79</v>
      </c>
      <c r="CN23" s="23">
        <v>19.02</v>
      </c>
      <c r="CO23" s="23">
        <v>28.9</v>
      </c>
      <c r="CP23" s="23">
        <v>0</v>
      </c>
      <c r="CQ23" s="23">
        <v>1.08</v>
      </c>
    </row>
    <row r="24" spans="1:95" s="9" customFormat="1" x14ac:dyDescent="0.25">
      <c r="A24" s="16" t="str">
        <f>"4/9"</f>
        <v>4/9</v>
      </c>
      <c r="B24" s="17" t="s">
        <v>116</v>
      </c>
      <c r="C24" s="18">
        <v>180</v>
      </c>
      <c r="D24" s="44">
        <v>16.18</v>
      </c>
      <c r="E24" s="44">
        <v>13.33</v>
      </c>
      <c r="F24" s="44">
        <v>17.63</v>
      </c>
      <c r="G24" s="44">
        <v>6.4</v>
      </c>
      <c r="H24" s="44">
        <v>33.82</v>
      </c>
      <c r="I24" s="50">
        <v>358.02646199999992</v>
      </c>
      <c r="J24" s="44">
        <v>4.72</v>
      </c>
      <c r="K24" s="44">
        <v>5.27</v>
      </c>
      <c r="L24" s="44">
        <v>0</v>
      </c>
      <c r="M24" s="44">
        <v>0</v>
      </c>
      <c r="N24" s="44">
        <v>1.61</v>
      </c>
      <c r="O24" s="44">
        <v>30.47</v>
      </c>
      <c r="P24" s="44">
        <v>1.73</v>
      </c>
      <c r="Q24" s="44">
        <v>0</v>
      </c>
      <c r="R24" s="44">
        <v>0</v>
      </c>
      <c r="S24" s="44">
        <v>0.05</v>
      </c>
      <c r="T24" s="44">
        <v>1.48</v>
      </c>
      <c r="U24" s="44">
        <v>122.23</v>
      </c>
      <c r="V24" s="44">
        <v>128.47999999999999</v>
      </c>
      <c r="W24" s="44">
        <v>18.29</v>
      </c>
      <c r="X24" s="44">
        <v>30.38</v>
      </c>
      <c r="Y24" s="44">
        <v>145.22</v>
      </c>
      <c r="Z24" s="44">
        <v>1.49</v>
      </c>
      <c r="AA24" s="44">
        <v>28.48</v>
      </c>
      <c r="AB24" s="44">
        <v>1196.1400000000001</v>
      </c>
      <c r="AC24" s="44">
        <v>256.58</v>
      </c>
      <c r="AD24" s="44">
        <v>4.1900000000000004</v>
      </c>
      <c r="AE24" s="44">
        <v>0.06</v>
      </c>
      <c r="AF24" s="44">
        <v>0.09</v>
      </c>
      <c r="AG24" s="44">
        <v>5.64</v>
      </c>
      <c r="AH24" s="44">
        <v>11.7</v>
      </c>
      <c r="AI24" s="44">
        <v>0.83</v>
      </c>
      <c r="AJ24" s="9">
        <v>0</v>
      </c>
      <c r="AK24" s="9">
        <v>803.86</v>
      </c>
      <c r="AL24" s="9">
        <v>634.59</v>
      </c>
      <c r="AM24" s="9">
        <v>1270.8699999999999</v>
      </c>
      <c r="AN24" s="9">
        <v>1258.78</v>
      </c>
      <c r="AO24" s="9">
        <v>405.82</v>
      </c>
      <c r="AP24" s="9">
        <v>719.12</v>
      </c>
      <c r="AQ24" s="9">
        <v>252.84</v>
      </c>
      <c r="AR24" s="9">
        <v>686.61</v>
      </c>
      <c r="AS24" s="9">
        <v>995.86</v>
      </c>
      <c r="AT24" s="9">
        <v>1092.3399999999999</v>
      </c>
      <c r="AU24" s="9">
        <v>1409.27</v>
      </c>
      <c r="AV24" s="9">
        <v>421.02</v>
      </c>
      <c r="AW24" s="9">
        <v>1128.95</v>
      </c>
      <c r="AX24" s="9">
        <v>2361.87</v>
      </c>
      <c r="AY24" s="9">
        <v>110.57</v>
      </c>
      <c r="AZ24" s="9">
        <v>768.88</v>
      </c>
      <c r="BA24" s="9">
        <v>755.96</v>
      </c>
      <c r="BB24" s="9">
        <v>579.97</v>
      </c>
      <c r="BC24" s="9">
        <v>216.58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0.43</v>
      </c>
      <c r="BL24" s="9">
        <v>0</v>
      </c>
      <c r="BM24" s="9">
        <v>0.26</v>
      </c>
      <c r="BN24" s="9">
        <v>0.02</v>
      </c>
      <c r="BO24" s="9">
        <v>0.04</v>
      </c>
      <c r="BP24" s="9">
        <v>0</v>
      </c>
      <c r="BQ24" s="9">
        <v>0</v>
      </c>
      <c r="BR24" s="9">
        <v>0</v>
      </c>
      <c r="BS24" s="9">
        <v>1.54</v>
      </c>
      <c r="BT24" s="9">
        <v>0</v>
      </c>
      <c r="BU24" s="9">
        <v>0</v>
      </c>
      <c r="BV24" s="9">
        <v>3.65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158.86000000000001</v>
      </c>
      <c r="CC24" s="19"/>
      <c r="CD24" s="19"/>
      <c r="CE24" s="9">
        <v>227.83</v>
      </c>
      <c r="CG24" s="9">
        <v>21.96</v>
      </c>
      <c r="CH24" s="9">
        <v>11.1</v>
      </c>
      <c r="CI24" s="9">
        <v>16.53</v>
      </c>
      <c r="CJ24" s="9">
        <v>4297.8</v>
      </c>
      <c r="CK24" s="9">
        <v>2473.0300000000002</v>
      </c>
      <c r="CL24" s="9">
        <v>3385.41</v>
      </c>
      <c r="CM24" s="9">
        <v>22.31</v>
      </c>
      <c r="CN24" s="9">
        <v>14.18</v>
      </c>
      <c r="CO24" s="9">
        <v>18.239999999999998</v>
      </c>
      <c r="CP24" s="9">
        <v>0</v>
      </c>
      <c r="CQ24" s="9">
        <v>0.72</v>
      </c>
    </row>
    <row r="25" spans="1:95" s="10" customFormat="1" x14ac:dyDescent="0.25">
      <c r="A25" s="25"/>
      <c r="B25" s="26" t="s">
        <v>117</v>
      </c>
      <c r="C25" s="27">
        <f>SUM(C19:C24)</f>
        <v>640</v>
      </c>
      <c r="D25" s="45">
        <f t="shared" ref="D25:AI25" si="2">SUM(D19:D24)</f>
        <v>23.73</v>
      </c>
      <c r="E25" s="45">
        <f t="shared" si="2"/>
        <v>19.07</v>
      </c>
      <c r="F25" s="45">
        <f t="shared" si="2"/>
        <v>27.49</v>
      </c>
      <c r="G25" s="45">
        <f t="shared" si="2"/>
        <v>11.64</v>
      </c>
      <c r="H25" s="45">
        <f t="shared" si="2"/>
        <v>93.83</v>
      </c>
      <c r="I25" s="51">
        <f t="shared" si="2"/>
        <v>702.19098591999989</v>
      </c>
      <c r="J25" s="45">
        <f t="shared" si="2"/>
        <v>6.7799999999999994</v>
      </c>
      <c r="K25" s="45">
        <f t="shared" si="2"/>
        <v>8.16</v>
      </c>
      <c r="L25" s="45">
        <f t="shared" si="2"/>
        <v>0</v>
      </c>
      <c r="M25" s="45">
        <f t="shared" si="2"/>
        <v>0</v>
      </c>
      <c r="N25" s="45">
        <f t="shared" si="2"/>
        <v>24.889999999999997</v>
      </c>
      <c r="O25" s="45">
        <f t="shared" si="2"/>
        <v>59.410000000000004</v>
      </c>
      <c r="P25" s="45">
        <f t="shared" si="2"/>
        <v>9.51</v>
      </c>
      <c r="Q25" s="45">
        <f t="shared" si="2"/>
        <v>0</v>
      </c>
      <c r="R25" s="45">
        <f t="shared" si="2"/>
        <v>0</v>
      </c>
      <c r="S25" s="45">
        <f t="shared" si="2"/>
        <v>0.89000000000000012</v>
      </c>
      <c r="T25" s="45">
        <f t="shared" si="2"/>
        <v>5.7100000000000009</v>
      </c>
      <c r="U25" s="45">
        <f t="shared" si="2"/>
        <v>828.22</v>
      </c>
      <c r="V25" s="45">
        <f t="shared" si="2"/>
        <v>952.24</v>
      </c>
      <c r="W25" s="45">
        <f t="shared" si="2"/>
        <v>91.5</v>
      </c>
      <c r="X25" s="45">
        <f t="shared" si="2"/>
        <v>87.42</v>
      </c>
      <c r="Y25" s="45">
        <f t="shared" si="2"/>
        <v>273.52999999999997</v>
      </c>
      <c r="Z25" s="45">
        <f t="shared" si="2"/>
        <v>4.21</v>
      </c>
      <c r="AA25" s="45">
        <f t="shared" si="2"/>
        <v>28.48</v>
      </c>
      <c r="AB25" s="45">
        <f t="shared" si="2"/>
        <v>3654.9800000000005</v>
      </c>
      <c r="AC25" s="45">
        <f t="shared" si="2"/>
        <v>697.26</v>
      </c>
      <c r="AD25" s="45">
        <f t="shared" si="2"/>
        <v>7.83</v>
      </c>
      <c r="AE25" s="45">
        <f t="shared" si="2"/>
        <v>0.25</v>
      </c>
      <c r="AF25" s="45">
        <f t="shared" si="2"/>
        <v>0.25</v>
      </c>
      <c r="AG25" s="45">
        <f t="shared" si="2"/>
        <v>7.35</v>
      </c>
      <c r="AH25" s="45">
        <f t="shared" si="2"/>
        <v>14.669999999999998</v>
      </c>
      <c r="AI25" s="45">
        <f t="shared" si="2"/>
        <v>22.599999999999998</v>
      </c>
      <c r="AJ25" s="10">
        <v>0</v>
      </c>
      <c r="AK25" s="10">
        <v>1037.92</v>
      </c>
      <c r="AL25" s="10">
        <v>849.39</v>
      </c>
      <c r="AM25" s="10">
        <v>1612.52</v>
      </c>
      <c r="AN25" s="10">
        <v>1435.2</v>
      </c>
      <c r="AO25" s="10">
        <v>478.94</v>
      </c>
      <c r="AP25" s="10">
        <v>881.78</v>
      </c>
      <c r="AQ25" s="10">
        <v>313.83</v>
      </c>
      <c r="AR25" s="10">
        <v>951.18</v>
      </c>
      <c r="AS25" s="10">
        <v>1215.53</v>
      </c>
      <c r="AT25" s="10">
        <v>1387.18</v>
      </c>
      <c r="AU25" s="10">
        <v>1743.79</v>
      </c>
      <c r="AV25" s="10">
        <v>518.84</v>
      </c>
      <c r="AW25" s="10">
        <v>1336.72</v>
      </c>
      <c r="AX25" s="10">
        <v>3694.57</v>
      </c>
      <c r="AY25" s="10">
        <v>110.57</v>
      </c>
      <c r="AZ25" s="10">
        <v>1166.77</v>
      </c>
      <c r="BA25" s="10">
        <v>975.57</v>
      </c>
      <c r="BB25" s="10">
        <v>725.35</v>
      </c>
      <c r="BC25" s="10">
        <v>315.20999999999998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0.81</v>
      </c>
      <c r="BL25" s="10">
        <v>0</v>
      </c>
      <c r="BM25" s="10">
        <v>0.45</v>
      </c>
      <c r="BN25" s="10">
        <v>0.04</v>
      </c>
      <c r="BO25" s="10">
        <v>7.0000000000000007E-2</v>
      </c>
      <c r="BP25" s="10">
        <v>0</v>
      </c>
      <c r="BQ25" s="10">
        <v>0</v>
      </c>
      <c r="BR25" s="10">
        <v>0.01</v>
      </c>
      <c r="BS25" s="10">
        <v>2.71</v>
      </c>
      <c r="BT25" s="10">
        <v>0</v>
      </c>
      <c r="BU25" s="10">
        <v>0</v>
      </c>
      <c r="BV25" s="10">
        <v>6.49</v>
      </c>
      <c r="BW25" s="10">
        <v>0.03</v>
      </c>
      <c r="BX25" s="10">
        <v>0</v>
      </c>
      <c r="BY25" s="10">
        <v>0</v>
      </c>
      <c r="BZ25" s="10">
        <v>0</v>
      </c>
      <c r="CA25" s="10">
        <v>0</v>
      </c>
      <c r="CB25" s="10">
        <v>601.83000000000004</v>
      </c>
      <c r="CC25" s="8"/>
      <c r="CD25" s="8" t="e">
        <f>$I$25/#REF!*100</f>
        <v>#REF!</v>
      </c>
      <c r="CE25" s="10">
        <v>637.64</v>
      </c>
      <c r="CG25" s="10">
        <v>91.62</v>
      </c>
      <c r="CH25" s="10">
        <v>51.78</v>
      </c>
      <c r="CI25" s="10">
        <v>71.7</v>
      </c>
      <c r="CJ25" s="10">
        <v>6733.8</v>
      </c>
      <c r="CK25" s="10">
        <v>3484.56</v>
      </c>
      <c r="CL25" s="10">
        <v>5109.18</v>
      </c>
      <c r="CM25" s="10">
        <v>118.3</v>
      </c>
      <c r="CN25" s="10">
        <v>72.06</v>
      </c>
      <c r="CO25" s="10">
        <v>95.18</v>
      </c>
      <c r="CP25" s="10">
        <v>10.5</v>
      </c>
      <c r="CQ25" s="10">
        <v>2.0499999999999998</v>
      </c>
    </row>
    <row r="26" spans="1:95" x14ac:dyDescent="0.25">
      <c r="B26" s="32" t="s">
        <v>184</v>
      </c>
    </row>
    <row r="27" spans="1:95" s="23" customFormat="1" x14ac:dyDescent="0.25">
      <c r="A27" s="20" t="str">
        <f>"-"</f>
        <v>-</v>
      </c>
      <c r="B27" s="21" t="s">
        <v>112</v>
      </c>
      <c r="C27" s="22">
        <v>10</v>
      </c>
      <c r="D27" s="43">
        <v>0.6</v>
      </c>
      <c r="E27" s="43">
        <v>0</v>
      </c>
      <c r="F27" s="43">
        <v>0.12</v>
      </c>
      <c r="G27" s="43">
        <v>0.12</v>
      </c>
      <c r="H27" s="43">
        <v>4.17</v>
      </c>
      <c r="I27" s="49">
        <v>19.098000000000003</v>
      </c>
      <c r="J27" s="43">
        <v>0.02</v>
      </c>
      <c r="K27" s="43">
        <v>0</v>
      </c>
      <c r="L27" s="43">
        <v>0</v>
      </c>
      <c r="M27" s="43">
        <v>0</v>
      </c>
      <c r="N27" s="43">
        <v>0.12</v>
      </c>
      <c r="O27" s="43">
        <v>3.22</v>
      </c>
      <c r="P27" s="43">
        <v>0.83</v>
      </c>
      <c r="Q27" s="43">
        <v>0</v>
      </c>
      <c r="R27" s="43">
        <v>0</v>
      </c>
      <c r="S27" s="43">
        <v>0.1</v>
      </c>
      <c r="T27" s="43">
        <v>0.25</v>
      </c>
      <c r="U27" s="43">
        <v>61</v>
      </c>
      <c r="V27" s="43">
        <v>24.5</v>
      </c>
      <c r="W27" s="43">
        <v>3.5</v>
      </c>
      <c r="X27" s="43">
        <v>4.7</v>
      </c>
      <c r="Y27" s="43">
        <v>15.8</v>
      </c>
      <c r="Z27" s="43">
        <v>0.39</v>
      </c>
      <c r="AA27" s="43">
        <v>0</v>
      </c>
      <c r="AB27" s="43">
        <v>0.5</v>
      </c>
      <c r="AC27" s="43">
        <v>0.1</v>
      </c>
      <c r="AD27" s="43">
        <v>0.14000000000000001</v>
      </c>
      <c r="AE27" s="43">
        <v>0.02</v>
      </c>
      <c r="AF27" s="43">
        <v>0.01</v>
      </c>
      <c r="AG27" s="43">
        <v>7.0000000000000007E-2</v>
      </c>
      <c r="AH27" s="43">
        <v>0.2</v>
      </c>
      <c r="AI27" s="43">
        <v>0</v>
      </c>
      <c r="AJ27" s="23">
        <v>0</v>
      </c>
      <c r="AK27" s="23">
        <v>32.200000000000003</v>
      </c>
      <c r="AL27" s="23">
        <v>24.8</v>
      </c>
      <c r="AM27" s="23">
        <v>42.7</v>
      </c>
      <c r="AN27" s="23">
        <v>22.3</v>
      </c>
      <c r="AO27" s="23">
        <v>9.3000000000000007</v>
      </c>
      <c r="AP27" s="23">
        <v>19.8</v>
      </c>
      <c r="AQ27" s="23">
        <v>8</v>
      </c>
      <c r="AR27" s="23">
        <v>37.1</v>
      </c>
      <c r="AS27" s="23">
        <v>29.7</v>
      </c>
      <c r="AT27" s="23">
        <v>29.1</v>
      </c>
      <c r="AU27" s="23">
        <v>46.4</v>
      </c>
      <c r="AV27" s="23">
        <v>12.4</v>
      </c>
      <c r="AW27" s="23">
        <v>31</v>
      </c>
      <c r="AX27" s="23">
        <v>155.9</v>
      </c>
      <c r="AY27" s="23">
        <v>0</v>
      </c>
      <c r="AZ27" s="23">
        <v>52.6</v>
      </c>
      <c r="BA27" s="23">
        <v>29.1</v>
      </c>
      <c r="BB27" s="23">
        <v>18</v>
      </c>
      <c r="BC27" s="23">
        <v>13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0.01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0.01</v>
      </c>
      <c r="BT27" s="23">
        <v>0</v>
      </c>
      <c r="BU27" s="23">
        <v>0</v>
      </c>
      <c r="BV27" s="23">
        <v>0.05</v>
      </c>
      <c r="BW27" s="23">
        <v>0.01</v>
      </c>
      <c r="BX27" s="23">
        <v>0</v>
      </c>
      <c r="BY27" s="23">
        <v>0</v>
      </c>
      <c r="BZ27" s="23">
        <v>0</v>
      </c>
      <c r="CA27" s="23">
        <v>0</v>
      </c>
      <c r="CB27" s="23">
        <v>4.7</v>
      </c>
      <c r="CC27" s="24"/>
      <c r="CD27" s="24"/>
      <c r="CE27" s="23">
        <v>0.08</v>
      </c>
      <c r="CG27" s="23">
        <v>3</v>
      </c>
      <c r="CH27" s="23">
        <v>3</v>
      </c>
      <c r="CI27" s="23">
        <v>3</v>
      </c>
      <c r="CJ27" s="23">
        <v>570</v>
      </c>
      <c r="CK27" s="23">
        <v>219.6</v>
      </c>
      <c r="CL27" s="23">
        <v>394.8</v>
      </c>
      <c r="CM27" s="23">
        <v>5.7</v>
      </c>
      <c r="CN27" s="23">
        <v>4.74</v>
      </c>
      <c r="CO27" s="23">
        <v>5.22</v>
      </c>
      <c r="CP27" s="23">
        <v>0</v>
      </c>
      <c r="CQ27" s="23">
        <v>0</v>
      </c>
    </row>
    <row r="28" spans="1:95" s="23" customFormat="1" x14ac:dyDescent="0.25">
      <c r="A28" s="20" t="str">
        <f>"27/12"</f>
        <v>27/12</v>
      </c>
      <c r="B28" s="21" t="s">
        <v>118</v>
      </c>
      <c r="C28" s="22">
        <v>70</v>
      </c>
      <c r="D28" s="43">
        <v>3.81</v>
      </c>
      <c r="E28" s="43">
        <v>0.41</v>
      </c>
      <c r="F28" s="43">
        <v>4.3</v>
      </c>
      <c r="G28" s="43">
        <v>4.63</v>
      </c>
      <c r="H28" s="43">
        <v>23.27</v>
      </c>
      <c r="I28" s="49">
        <v>146.69639887</v>
      </c>
      <c r="J28" s="43">
        <v>0.65</v>
      </c>
      <c r="K28" s="43">
        <v>2.73</v>
      </c>
      <c r="L28" s="43">
        <v>0</v>
      </c>
      <c r="M28" s="43">
        <v>0</v>
      </c>
      <c r="N28" s="43">
        <v>1.4</v>
      </c>
      <c r="O28" s="43">
        <v>20.8</v>
      </c>
      <c r="P28" s="43">
        <v>1.07</v>
      </c>
      <c r="Q28" s="43">
        <v>0</v>
      </c>
      <c r="R28" s="43">
        <v>0</v>
      </c>
      <c r="S28" s="43">
        <v>0</v>
      </c>
      <c r="T28" s="43">
        <v>0.83</v>
      </c>
      <c r="U28" s="43">
        <v>247.83</v>
      </c>
      <c r="V28" s="43">
        <v>41.19</v>
      </c>
      <c r="W28" s="43">
        <v>8.39</v>
      </c>
      <c r="X28" s="43">
        <v>5.24</v>
      </c>
      <c r="Y28" s="43">
        <v>30.19</v>
      </c>
      <c r="Z28" s="43">
        <v>0.41</v>
      </c>
      <c r="AA28" s="43">
        <v>2.7</v>
      </c>
      <c r="AB28" s="43">
        <v>0.81</v>
      </c>
      <c r="AC28" s="43">
        <v>4.66</v>
      </c>
      <c r="AD28" s="43">
        <v>2.38</v>
      </c>
      <c r="AE28" s="43">
        <v>0.04</v>
      </c>
      <c r="AF28" s="43">
        <v>0.02</v>
      </c>
      <c r="AG28" s="43">
        <v>0.35</v>
      </c>
      <c r="AH28" s="43">
        <v>1.1499999999999999</v>
      </c>
      <c r="AI28" s="43">
        <v>0</v>
      </c>
      <c r="AJ28" s="23">
        <v>0</v>
      </c>
      <c r="AK28" s="23">
        <v>172.68</v>
      </c>
      <c r="AL28" s="23">
        <v>154.06</v>
      </c>
      <c r="AM28" s="23">
        <v>287.43</v>
      </c>
      <c r="AN28" s="23">
        <v>108.79</v>
      </c>
      <c r="AO28" s="23">
        <v>59.86</v>
      </c>
      <c r="AP28" s="23">
        <v>115.98</v>
      </c>
      <c r="AQ28" s="23">
        <v>36.97</v>
      </c>
      <c r="AR28" s="23">
        <v>175.94</v>
      </c>
      <c r="AS28" s="23">
        <v>126.28</v>
      </c>
      <c r="AT28" s="23">
        <v>149</v>
      </c>
      <c r="AU28" s="23">
        <v>144.56</v>
      </c>
      <c r="AV28" s="23">
        <v>75.28</v>
      </c>
      <c r="AW28" s="23">
        <v>126.43</v>
      </c>
      <c r="AX28" s="23">
        <v>1033.3</v>
      </c>
      <c r="AY28" s="23">
        <v>3.45</v>
      </c>
      <c r="AZ28" s="23">
        <v>321.17</v>
      </c>
      <c r="BA28" s="23">
        <v>181.03</v>
      </c>
      <c r="BB28" s="23">
        <v>93.08</v>
      </c>
      <c r="BC28" s="23">
        <v>70.650000000000006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0.27</v>
      </c>
      <c r="BL28" s="23">
        <v>0</v>
      </c>
      <c r="BM28" s="23">
        <v>0.15</v>
      </c>
      <c r="BN28" s="23">
        <v>0.01</v>
      </c>
      <c r="BO28" s="23">
        <v>0.03</v>
      </c>
      <c r="BP28" s="23">
        <v>0</v>
      </c>
      <c r="BQ28" s="23">
        <v>0</v>
      </c>
      <c r="BR28" s="23">
        <v>0</v>
      </c>
      <c r="BS28" s="23">
        <v>0.91</v>
      </c>
      <c r="BT28" s="23">
        <v>0</v>
      </c>
      <c r="BU28" s="23">
        <v>0</v>
      </c>
      <c r="BV28" s="23">
        <v>2.64</v>
      </c>
      <c r="BW28" s="23">
        <v>0.01</v>
      </c>
      <c r="BX28" s="23">
        <v>0</v>
      </c>
      <c r="BY28" s="23">
        <v>0</v>
      </c>
      <c r="BZ28" s="23">
        <v>0</v>
      </c>
      <c r="CA28" s="23">
        <v>0</v>
      </c>
      <c r="CB28" s="23">
        <v>40.340000000000003</v>
      </c>
      <c r="CC28" s="24"/>
      <c r="CD28" s="24"/>
      <c r="CE28" s="23">
        <v>2.83</v>
      </c>
      <c r="CG28" s="23">
        <v>7.46</v>
      </c>
      <c r="CH28" s="23">
        <v>3.85</v>
      </c>
      <c r="CI28" s="23">
        <v>5.66</v>
      </c>
      <c r="CJ28" s="23">
        <v>196.44</v>
      </c>
      <c r="CK28" s="23">
        <v>71.38</v>
      </c>
      <c r="CL28" s="23">
        <v>133.91</v>
      </c>
      <c r="CM28" s="23">
        <v>1.0900000000000001</v>
      </c>
      <c r="CN28" s="23">
        <v>0.61</v>
      </c>
      <c r="CO28" s="23">
        <v>0.95</v>
      </c>
      <c r="CP28" s="23">
        <v>1.19</v>
      </c>
      <c r="CQ28" s="23">
        <v>0.63</v>
      </c>
    </row>
    <row r="29" spans="1:95" s="23" customFormat="1" x14ac:dyDescent="0.25">
      <c r="A29" s="20" t="str">
        <f>"27/10"</f>
        <v>27/10</v>
      </c>
      <c r="B29" s="21" t="s">
        <v>119</v>
      </c>
      <c r="C29" s="22">
        <v>180</v>
      </c>
      <c r="D29" s="43">
        <v>0.18</v>
      </c>
      <c r="E29" s="43">
        <v>0</v>
      </c>
      <c r="F29" s="43">
        <v>0.04</v>
      </c>
      <c r="G29" s="43">
        <v>0.04</v>
      </c>
      <c r="H29" s="43">
        <v>4.53</v>
      </c>
      <c r="I29" s="49">
        <v>18.157085999999993</v>
      </c>
      <c r="J29" s="43">
        <v>0</v>
      </c>
      <c r="K29" s="43">
        <v>0</v>
      </c>
      <c r="L29" s="43">
        <v>0</v>
      </c>
      <c r="M29" s="43">
        <v>0</v>
      </c>
      <c r="N29" s="43">
        <v>4.4400000000000004</v>
      </c>
      <c r="O29" s="43">
        <v>0</v>
      </c>
      <c r="P29" s="43">
        <v>0.09</v>
      </c>
      <c r="Q29" s="43">
        <v>0</v>
      </c>
      <c r="R29" s="43">
        <v>0</v>
      </c>
      <c r="S29" s="43">
        <v>0</v>
      </c>
      <c r="T29" s="43">
        <v>0.05</v>
      </c>
      <c r="U29" s="43">
        <v>0.04</v>
      </c>
      <c r="V29" s="43">
        <v>0.13</v>
      </c>
      <c r="W29" s="43">
        <v>0.13</v>
      </c>
      <c r="X29" s="43">
        <v>0</v>
      </c>
      <c r="Y29" s="43">
        <v>0</v>
      </c>
      <c r="Z29" s="43">
        <v>0.01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180.08</v>
      </c>
      <c r="CC29" s="24"/>
      <c r="CD29" s="24"/>
      <c r="CE29" s="23">
        <v>0</v>
      </c>
      <c r="CG29" s="23">
        <v>3.69</v>
      </c>
      <c r="CH29" s="23">
        <v>3.69</v>
      </c>
      <c r="CI29" s="23">
        <v>3.69</v>
      </c>
      <c r="CJ29" s="23">
        <v>398.25</v>
      </c>
      <c r="CK29" s="23">
        <v>156.6</v>
      </c>
      <c r="CL29" s="23">
        <v>277.43</v>
      </c>
      <c r="CM29" s="23">
        <v>39.61</v>
      </c>
      <c r="CN29" s="23">
        <v>23.41</v>
      </c>
      <c r="CO29" s="23">
        <v>31.51</v>
      </c>
      <c r="CP29" s="23">
        <v>4.5</v>
      </c>
      <c r="CQ29" s="23">
        <v>0</v>
      </c>
    </row>
    <row r="30" spans="1:95" s="9" customFormat="1" ht="31.5" x14ac:dyDescent="0.25">
      <c r="A30" s="16" t="str">
        <f>"2/4"</f>
        <v>2/4</v>
      </c>
      <c r="B30" s="17" t="s">
        <v>120</v>
      </c>
      <c r="C30" s="18">
        <v>180</v>
      </c>
      <c r="D30" s="44">
        <v>7.13</v>
      </c>
      <c r="E30" s="44">
        <v>2.59</v>
      </c>
      <c r="F30" s="44">
        <v>6.57</v>
      </c>
      <c r="G30" s="44">
        <v>1.1599999999999999</v>
      </c>
      <c r="H30" s="44">
        <v>31.03</v>
      </c>
      <c r="I30" s="50">
        <v>204.51258719999998</v>
      </c>
      <c r="J30" s="44">
        <v>3.87</v>
      </c>
      <c r="K30" s="44">
        <v>0.1</v>
      </c>
      <c r="L30" s="44">
        <v>0</v>
      </c>
      <c r="M30" s="44">
        <v>0</v>
      </c>
      <c r="N30" s="44">
        <v>8.2200000000000006</v>
      </c>
      <c r="O30" s="44">
        <v>18.95</v>
      </c>
      <c r="P30" s="44">
        <v>3.86</v>
      </c>
      <c r="Q30" s="44">
        <v>0</v>
      </c>
      <c r="R30" s="44">
        <v>0</v>
      </c>
      <c r="S30" s="44">
        <v>0.09</v>
      </c>
      <c r="T30" s="44">
        <v>1.76</v>
      </c>
      <c r="U30" s="44">
        <v>218.78</v>
      </c>
      <c r="V30" s="44">
        <v>267</v>
      </c>
      <c r="W30" s="44">
        <v>114.5</v>
      </c>
      <c r="X30" s="44">
        <v>80.459999999999994</v>
      </c>
      <c r="Y30" s="44">
        <v>176.67</v>
      </c>
      <c r="Z30" s="44">
        <v>2.46</v>
      </c>
      <c r="AA30" s="44">
        <v>36</v>
      </c>
      <c r="AB30" s="44">
        <v>23.49</v>
      </c>
      <c r="AC30" s="44">
        <v>40.770000000000003</v>
      </c>
      <c r="AD30" s="44">
        <v>0.33</v>
      </c>
      <c r="AE30" s="44">
        <v>0.16</v>
      </c>
      <c r="AF30" s="44">
        <v>0.19</v>
      </c>
      <c r="AG30" s="44">
        <v>1.37</v>
      </c>
      <c r="AH30" s="44">
        <v>3.32</v>
      </c>
      <c r="AI30" s="44">
        <v>0.47</v>
      </c>
      <c r="AJ30" s="9">
        <v>0</v>
      </c>
      <c r="AK30" s="9">
        <v>210</v>
      </c>
      <c r="AL30" s="9">
        <v>164.1</v>
      </c>
      <c r="AM30" s="9">
        <v>266.19</v>
      </c>
      <c r="AN30" s="9">
        <v>188.97</v>
      </c>
      <c r="AO30" s="9">
        <v>113.65</v>
      </c>
      <c r="AP30" s="9">
        <v>143.19</v>
      </c>
      <c r="AQ30" s="9">
        <v>65.400000000000006</v>
      </c>
      <c r="AR30" s="9">
        <v>210.71</v>
      </c>
      <c r="AS30" s="9">
        <v>206.21</v>
      </c>
      <c r="AT30" s="9">
        <v>396.28</v>
      </c>
      <c r="AU30" s="9">
        <v>391.3</v>
      </c>
      <c r="AV30" s="9">
        <v>107.38</v>
      </c>
      <c r="AW30" s="9">
        <v>255.07</v>
      </c>
      <c r="AX30" s="9">
        <v>803.59</v>
      </c>
      <c r="AY30" s="9">
        <v>0</v>
      </c>
      <c r="AZ30" s="9">
        <v>178.52</v>
      </c>
      <c r="BA30" s="9">
        <v>216.18</v>
      </c>
      <c r="BB30" s="9">
        <v>153.56</v>
      </c>
      <c r="BC30" s="9">
        <v>116.87</v>
      </c>
      <c r="BD30" s="9">
        <v>0.12</v>
      </c>
      <c r="BE30" s="9">
        <v>0.05</v>
      </c>
      <c r="BF30" s="9">
        <v>0.03</v>
      </c>
      <c r="BG30" s="9">
        <v>7.0000000000000007E-2</v>
      </c>
      <c r="BH30" s="9">
        <v>0.08</v>
      </c>
      <c r="BI30" s="9">
        <v>0.35</v>
      </c>
      <c r="BJ30" s="9">
        <v>0</v>
      </c>
      <c r="BK30" s="9">
        <v>1.1599999999999999</v>
      </c>
      <c r="BL30" s="9">
        <v>0</v>
      </c>
      <c r="BM30" s="9">
        <v>0.31</v>
      </c>
      <c r="BN30" s="9">
        <v>0</v>
      </c>
      <c r="BO30" s="9">
        <v>0</v>
      </c>
      <c r="BP30" s="9">
        <v>0</v>
      </c>
      <c r="BQ30" s="9">
        <v>7.0000000000000007E-2</v>
      </c>
      <c r="BR30" s="9">
        <v>0.11</v>
      </c>
      <c r="BS30" s="9">
        <v>1.17</v>
      </c>
      <c r="BT30" s="9">
        <v>0.01</v>
      </c>
      <c r="BU30" s="9">
        <v>0</v>
      </c>
      <c r="BV30" s="9">
        <v>0.41</v>
      </c>
      <c r="BW30" s="9">
        <v>0.04</v>
      </c>
      <c r="BX30" s="9">
        <v>0</v>
      </c>
      <c r="BY30" s="9">
        <v>0</v>
      </c>
      <c r="BZ30" s="9">
        <v>0</v>
      </c>
      <c r="CA30" s="9">
        <v>0</v>
      </c>
      <c r="CB30" s="9">
        <v>149.27000000000001</v>
      </c>
      <c r="CC30" s="19"/>
      <c r="CD30" s="19"/>
      <c r="CE30" s="9">
        <v>39.92</v>
      </c>
      <c r="CG30" s="9">
        <v>28.8</v>
      </c>
      <c r="CH30" s="9">
        <v>13.36</v>
      </c>
      <c r="CI30" s="9">
        <v>21.08</v>
      </c>
      <c r="CJ30" s="9">
        <v>1984.2</v>
      </c>
      <c r="CK30" s="9">
        <v>901.05</v>
      </c>
      <c r="CL30" s="9">
        <v>1442.62</v>
      </c>
      <c r="CM30" s="9">
        <v>35.28</v>
      </c>
      <c r="CN30" s="9">
        <v>18.22</v>
      </c>
      <c r="CO30" s="9">
        <v>26.75</v>
      </c>
      <c r="CP30" s="9">
        <v>3.6</v>
      </c>
      <c r="CQ30" s="9">
        <v>0.45</v>
      </c>
    </row>
    <row r="31" spans="1:95" s="10" customFormat="1" ht="15.75" customHeight="1" x14ac:dyDescent="0.25">
      <c r="A31" s="25"/>
      <c r="B31" s="26" t="s">
        <v>185</v>
      </c>
      <c r="C31" s="27">
        <f>SUM(C27:C30)</f>
        <v>440</v>
      </c>
      <c r="D31" s="45">
        <f t="shared" ref="D31:AI31" si="3">SUM(D27:D30)</f>
        <v>11.719999999999999</v>
      </c>
      <c r="E31" s="45">
        <f t="shared" si="3"/>
        <v>3</v>
      </c>
      <c r="F31" s="45">
        <f t="shared" si="3"/>
        <v>11.030000000000001</v>
      </c>
      <c r="G31" s="45">
        <f t="shared" si="3"/>
        <v>5.95</v>
      </c>
      <c r="H31" s="45">
        <f t="shared" si="3"/>
        <v>63</v>
      </c>
      <c r="I31" s="51">
        <f t="shared" si="3"/>
        <v>388.46407206999999</v>
      </c>
      <c r="J31" s="45">
        <f t="shared" si="3"/>
        <v>4.54</v>
      </c>
      <c r="K31" s="45">
        <f t="shared" si="3"/>
        <v>2.83</v>
      </c>
      <c r="L31" s="45">
        <f t="shared" si="3"/>
        <v>0</v>
      </c>
      <c r="M31" s="45">
        <f t="shared" si="3"/>
        <v>0</v>
      </c>
      <c r="N31" s="45">
        <f t="shared" si="3"/>
        <v>14.180000000000001</v>
      </c>
      <c r="O31" s="45">
        <f t="shared" si="3"/>
        <v>42.97</v>
      </c>
      <c r="P31" s="45">
        <f t="shared" si="3"/>
        <v>5.85</v>
      </c>
      <c r="Q31" s="45">
        <f t="shared" si="3"/>
        <v>0</v>
      </c>
      <c r="R31" s="45">
        <f t="shared" si="3"/>
        <v>0</v>
      </c>
      <c r="S31" s="45">
        <f t="shared" si="3"/>
        <v>0.19</v>
      </c>
      <c r="T31" s="45">
        <f t="shared" si="3"/>
        <v>2.89</v>
      </c>
      <c r="U31" s="45">
        <f t="shared" si="3"/>
        <v>527.65000000000009</v>
      </c>
      <c r="V31" s="45">
        <f t="shared" si="3"/>
        <v>332.82</v>
      </c>
      <c r="W31" s="45">
        <f t="shared" si="3"/>
        <v>126.52</v>
      </c>
      <c r="X31" s="45">
        <f t="shared" si="3"/>
        <v>90.399999999999991</v>
      </c>
      <c r="Y31" s="45">
        <f t="shared" si="3"/>
        <v>222.66</v>
      </c>
      <c r="Z31" s="45">
        <f t="shared" si="3"/>
        <v>3.27</v>
      </c>
      <c r="AA31" s="45">
        <f t="shared" si="3"/>
        <v>38.700000000000003</v>
      </c>
      <c r="AB31" s="45">
        <f t="shared" si="3"/>
        <v>24.799999999999997</v>
      </c>
      <c r="AC31" s="45">
        <f t="shared" si="3"/>
        <v>45.53</v>
      </c>
      <c r="AD31" s="45">
        <f t="shared" si="3"/>
        <v>2.85</v>
      </c>
      <c r="AE31" s="45">
        <f t="shared" si="3"/>
        <v>0.22</v>
      </c>
      <c r="AF31" s="45">
        <f t="shared" si="3"/>
        <v>0.22</v>
      </c>
      <c r="AG31" s="45">
        <f t="shared" si="3"/>
        <v>1.79</v>
      </c>
      <c r="AH31" s="45">
        <f t="shared" si="3"/>
        <v>4.67</v>
      </c>
      <c r="AI31" s="45">
        <f t="shared" si="3"/>
        <v>0.47</v>
      </c>
      <c r="AJ31" s="10">
        <v>0</v>
      </c>
      <c r="AK31" s="10">
        <v>414.88</v>
      </c>
      <c r="AL31" s="10">
        <v>342.96</v>
      </c>
      <c r="AM31" s="10">
        <v>596.32000000000005</v>
      </c>
      <c r="AN31" s="10">
        <v>320.06</v>
      </c>
      <c r="AO31" s="10">
        <v>182.81</v>
      </c>
      <c r="AP31" s="10">
        <v>278.97000000000003</v>
      </c>
      <c r="AQ31" s="10">
        <v>110.37</v>
      </c>
      <c r="AR31" s="10">
        <v>423.75</v>
      </c>
      <c r="AS31" s="10">
        <v>362.19</v>
      </c>
      <c r="AT31" s="10">
        <v>574.39</v>
      </c>
      <c r="AU31" s="10">
        <v>582.26</v>
      </c>
      <c r="AV31" s="10">
        <v>195.07</v>
      </c>
      <c r="AW31" s="10">
        <v>412.5</v>
      </c>
      <c r="AX31" s="10">
        <v>1992.79</v>
      </c>
      <c r="AY31" s="10">
        <v>3.45</v>
      </c>
      <c r="AZ31" s="10">
        <v>552.29</v>
      </c>
      <c r="BA31" s="10">
        <v>426.31</v>
      </c>
      <c r="BB31" s="10">
        <v>264.64</v>
      </c>
      <c r="BC31" s="10">
        <v>200.52</v>
      </c>
      <c r="BD31" s="10">
        <v>0.12</v>
      </c>
      <c r="BE31" s="10">
        <v>0.05</v>
      </c>
      <c r="BF31" s="10">
        <v>0.03</v>
      </c>
      <c r="BG31" s="10">
        <v>7.0000000000000007E-2</v>
      </c>
      <c r="BH31" s="10">
        <v>0.08</v>
      </c>
      <c r="BI31" s="10">
        <v>0.35</v>
      </c>
      <c r="BJ31" s="10">
        <v>0</v>
      </c>
      <c r="BK31" s="10">
        <v>1.44</v>
      </c>
      <c r="BL31" s="10">
        <v>0</v>
      </c>
      <c r="BM31" s="10">
        <v>0.47</v>
      </c>
      <c r="BN31" s="10">
        <v>0.02</v>
      </c>
      <c r="BO31" s="10">
        <v>0.03</v>
      </c>
      <c r="BP31" s="10">
        <v>0</v>
      </c>
      <c r="BQ31" s="10">
        <v>7.0000000000000007E-2</v>
      </c>
      <c r="BR31" s="10">
        <v>0.11</v>
      </c>
      <c r="BS31" s="10">
        <v>2.09</v>
      </c>
      <c r="BT31" s="10">
        <v>0.01</v>
      </c>
      <c r="BU31" s="10">
        <v>0</v>
      </c>
      <c r="BV31" s="10">
        <v>3.1</v>
      </c>
      <c r="BW31" s="10">
        <v>0.06</v>
      </c>
      <c r="BX31" s="10">
        <v>0</v>
      </c>
      <c r="BY31" s="10">
        <v>0</v>
      </c>
      <c r="BZ31" s="10">
        <v>0</v>
      </c>
      <c r="CA31" s="10">
        <v>0</v>
      </c>
      <c r="CB31" s="10">
        <v>374.39</v>
      </c>
      <c r="CC31" s="8"/>
      <c r="CD31" s="8" t="e">
        <f>$I$31/#REF!*100</f>
        <v>#REF!</v>
      </c>
      <c r="CE31" s="10">
        <v>42.83</v>
      </c>
      <c r="CG31" s="10">
        <v>42.95</v>
      </c>
      <c r="CH31" s="10">
        <v>23.89</v>
      </c>
      <c r="CI31" s="10">
        <v>33.42</v>
      </c>
      <c r="CJ31" s="10">
        <v>3148.89</v>
      </c>
      <c r="CK31" s="10">
        <v>1348.63</v>
      </c>
      <c r="CL31" s="10">
        <v>2248.7600000000002</v>
      </c>
      <c r="CM31" s="10">
        <v>81.680000000000007</v>
      </c>
      <c r="CN31" s="10">
        <v>46.98</v>
      </c>
      <c r="CO31" s="10">
        <v>64.430000000000007</v>
      </c>
      <c r="CP31" s="10">
        <v>9.2899999999999991</v>
      </c>
      <c r="CQ31" s="10">
        <v>1.08</v>
      </c>
    </row>
    <row r="32" spans="1:95" s="10" customFormat="1" x14ac:dyDescent="0.25">
      <c r="A32" s="25"/>
      <c r="B32" s="26" t="s">
        <v>121</v>
      </c>
      <c r="C32" s="27">
        <f>C14+C17+C25+C31</f>
        <v>1600</v>
      </c>
      <c r="D32" s="45">
        <f t="shared" ref="D32:AI32" si="4">D14+D17+D25+D31</f>
        <v>47.03</v>
      </c>
      <c r="E32" s="45">
        <f t="shared" si="4"/>
        <v>28.33</v>
      </c>
      <c r="F32" s="45">
        <f t="shared" si="4"/>
        <v>49</v>
      </c>
      <c r="G32" s="45">
        <f t="shared" si="4"/>
        <v>19.45</v>
      </c>
      <c r="H32" s="45">
        <f t="shared" si="4"/>
        <v>220.02</v>
      </c>
      <c r="I32" s="51">
        <f t="shared" si="4"/>
        <v>1476.3313159899999</v>
      </c>
      <c r="J32" s="45">
        <f t="shared" si="4"/>
        <v>17.27</v>
      </c>
      <c r="K32" s="45">
        <f t="shared" si="4"/>
        <v>11.08</v>
      </c>
      <c r="L32" s="45">
        <f t="shared" si="4"/>
        <v>0</v>
      </c>
      <c r="M32" s="45">
        <f t="shared" si="4"/>
        <v>0</v>
      </c>
      <c r="N32" s="45">
        <f t="shared" si="4"/>
        <v>64.180000000000007</v>
      </c>
      <c r="O32" s="45">
        <f t="shared" si="4"/>
        <v>135.63999999999999</v>
      </c>
      <c r="P32" s="45">
        <f t="shared" si="4"/>
        <v>20.159999999999997</v>
      </c>
      <c r="Q32" s="45">
        <f t="shared" si="4"/>
        <v>0</v>
      </c>
      <c r="R32" s="45">
        <f t="shared" si="4"/>
        <v>0</v>
      </c>
      <c r="S32" s="45">
        <f t="shared" si="4"/>
        <v>2.3000000000000003</v>
      </c>
      <c r="T32" s="45">
        <f t="shared" si="4"/>
        <v>11.98</v>
      </c>
      <c r="U32" s="45">
        <f t="shared" si="4"/>
        <v>1883.0800000000002</v>
      </c>
      <c r="V32" s="45">
        <f t="shared" si="4"/>
        <v>1853.6899999999998</v>
      </c>
      <c r="W32" s="45">
        <f t="shared" si="4"/>
        <v>508.34</v>
      </c>
      <c r="X32" s="45">
        <f t="shared" si="4"/>
        <v>235.45</v>
      </c>
      <c r="Y32" s="45">
        <f t="shared" si="4"/>
        <v>813.7299999999999</v>
      </c>
      <c r="Z32" s="45">
        <f t="shared" si="4"/>
        <v>11.14</v>
      </c>
      <c r="AA32" s="45">
        <f t="shared" si="4"/>
        <v>116.38000000000001</v>
      </c>
      <c r="AB32" s="45">
        <f t="shared" si="4"/>
        <v>3746.8300000000008</v>
      </c>
      <c r="AC32" s="45">
        <f t="shared" si="4"/>
        <v>817.08999999999992</v>
      </c>
      <c r="AD32" s="45">
        <f t="shared" si="4"/>
        <v>12.07</v>
      </c>
      <c r="AE32" s="45">
        <f t="shared" si="4"/>
        <v>0.67</v>
      </c>
      <c r="AF32" s="45">
        <f t="shared" si="4"/>
        <v>0.74</v>
      </c>
      <c r="AG32" s="45">
        <f t="shared" si="4"/>
        <v>10.91</v>
      </c>
      <c r="AH32" s="45">
        <f t="shared" si="4"/>
        <v>24.21</v>
      </c>
      <c r="AI32" s="45">
        <f t="shared" si="4"/>
        <v>33.79</v>
      </c>
      <c r="AJ32" s="10">
        <v>0</v>
      </c>
      <c r="AK32" s="10">
        <v>1915.46</v>
      </c>
      <c r="AL32" s="10">
        <v>1614.53</v>
      </c>
      <c r="AM32" s="10">
        <v>2829.76</v>
      </c>
      <c r="AN32" s="10">
        <v>2124.25</v>
      </c>
      <c r="AO32" s="10">
        <v>816.65</v>
      </c>
      <c r="AP32" s="10">
        <v>1432.71</v>
      </c>
      <c r="AQ32" s="10">
        <v>570.34</v>
      </c>
      <c r="AR32" s="10">
        <v>1841.03</v>
      </c>
      <c r="AS32" s="10">
        <v>1902.65</v>
      </c>
      <c r="AT32" s="10">
        <v>2352.6799999999998</v>
      </c>
      <c r="AU32" s="10">
        <v>2891.25</v>
      </c>
      <c r="AV32" s="10">
        <v>927</v>
      </c>
      <c r="AW32" s="10">
        <v>2053.2800000000002</v>
      </c>
      <c r="AX32" s="10">
        <v>7849.73</v>
      </c>
      <c r="AY32" s="10">
        <v>114.01</v>
      </c>
      <c r="AZ32" s="10">
        <v>2726.52</v>
      </c>
      <c r="BA32" s="10">
        <v>1794.84</v>
      </c>
      <c r="BB32" s="10">
        <v>1315.97</v>
      </c>
      <c r="BC32" s="10">
        <v>669.7</v>
      </c>
      <c r="BD32" s="10">
        <v>0.21</v>
      </c>
      <c r="BE32" s="10">
        <v>0.11</v>
      </c>
      <c r="BF32" s="10">
        <v>0.09</v>
      </c>
      <c r="BG32" s="10">
        <v>0.23</v>
      </c>
      <c r="BH32" s="10">
        <v>0.27</v>
      </c>
      <c r="BI32" s="10">
        <v>0.98</v>
      </c>
      <c r="BJ32" s="10">
        <v>0.04</v>
      </c>
      <c r="BK32" s="10">
        <v>3.83</v>
      </c>
      <c r="BL32" s="10">
        <v>0.01</v>
      </c>
      <c r="BM32" s="10">
        <v>1.37</v>
      </c>
      <c r="BN32" s="10">
        <v>7.0000000000000007E-2</v>
      </c>
      <c r="BO32" s="10">
        <v>0.1</v>
      </c>
      <c r="BP32" s="10">
        <v>0</v>
      </c>
      <c r="BQ32" s="10">
        <v>0.17</v>
      </c>
      <c r="BR32" s="10">
        <v>0.27</v>
      </c>
      <c r="BS32" s="10">
        <v>6.31</v>
      </c>
      <c r="BT32" s="10">
        <v>0.01</v>
      </c>
      <c r="BU32" s="10">
        <v>0</v>
      </c>
      <c r="BV32" s="10">
        <v>9.9600000000000009</v>
      </c>
      <c r="BW32" s="10">
        <v>0.09</v>
      </c>
      <c r="BX32" s="10">
        <v>0</v>
      </c>
      <c r="BY32" s="10">
        <v>0</v>
      </c>
      <c r="BZ32" s="10">
        <v>0</v>
      </c>
      <c r="CA32" s="10">
        <v>0</v>
      </c>
      <c r="CB32" s="10">
        <v>1429.77</v>
      </c>
      <c r="CC32" s="8"/>
      <c r="CD32" s="8"/>
      <c r="CE32" s="10">
        <v>740.84</v>
      </c>
      <c r="CG32" s="10">
        <v>177.64</v>
      </c>
      <c r="CH32" s="10">
        <v>95.88</v>
      </c>
      <c r="CI32" s="10">
        <v>136.76</v>
      </c>
      <c r="CJ32" s="10">
        <v>13817.36</v>
      </c>
      <c r="CK32" s="10">
        <v>6769.93</v>
      </c>
      <c r="CL32" s="10">
        <v>10293.65</v>
      </c>
      <c r="CM32" s="10">
        <v>286.93</v>
      </c>
      <c r="CN32" s="10">
        <v>167.45</v>
      </c>
      <c r="CO32" s="10">
        <v>227.29</v>
      </c>
      <c r="CP32" s="10">
        <v>28.29</v>
      </c>
      <c r="CQ32" s="10">
        <v>3.63</v>
      </c>
    </row>
    <row r="34" spans="1:95" x14ac:dyDescent="0.25">
      <c r="B34" s="31" t="s">
        <v>180</v>
      </c>
    </row>
    <row r="35" spans="1:95" x14ac:dyDescent="0.25">
      <c r="B35" s="14" t="s">
        <v>104</v>
      </c>
    </row>
    <row r="36" spans="1:95" s="23" customFormat="1" x14ac:dyDescent="0.25">
      <c r="A36" s="20" t="str">
        <f>"-"</f>
        <v>-</v>
      </c>
      <c r="B36" s="21" t="s">
        <v>111</v>
      </c>
      <c r="C36" s="22">
        <v>30</v>
      </c>
      <c r="D36" s="43">
        <v>1.83</v>
      </c>
      <c r="E36" s="43">
        <v>0</v>
      </c>
      <c r="F36" s="43">
        <v>0.18</v>
      </c>
      <c r="G36" s="43">
        <v>0.2</v>
      </c>
      <c r="H36" s="43">
        <v>11.07</v>
      </c>
      <c r="I36" s="49">
        <v>54.046799999999998</v>
      </c>
      <c r="J36" s="43">
        <v>0</v>
      </c>
      <c r="K36" s="43">
        <v>0</v>
      </c>
      <c r="L36" s="43">
        <v>0</v>
      </c>
      <c r="M36" s="43">
        <v>0</v>
      </c>
      <c r="N36" s="43">
        <v>0.33</v>
      </c>
      <c r="O36" s="43">
        <v>10.68</v>
      </c>
      <c r="P36" s="43">
        <v>0.06</v>
      </c>
      <c r="Q36" s="43">
        <v>0</v>
      </c>
      <c r="R36" s="43">
        <v>0</v>
      </c>
      <c r="S36" s="43">
        <v>0</v>
      </c>
      <c r="T36" s="43">
        <v>0.54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23">
        <v>0</v>
      </c>
      <c r="AK36" s="23">
        <v>95.79</v>
      </c>
      <c r="AL36" s="23">
        <v>99.7</v>
      </c>
      <c r="AM36" s="23">
        <v>152.69</v>
      </c>
      <c r="AN36" s="23">
        <v>50.63</v>
      </c>
      <c r="AO36" s="23">
        <v>30.02</v>
      </c>
      <c r="AP36" s="23">
        <v>60.03</v>
      </c>
      <c r="AQ36" s="23">
        <v>22.71</v>
      </c>
      <c r="AR36" s="23">
        <v>108.58</v>
      </c>
      <c r="AS36" s="23">
        <v>67.34</v>
      </c>
      <c r="AT36" s="23">
        <v>93.96</v>
      </c>
      <c r="AU36" s="23">
        <v>77.52</v>
      </c>
      <c r="AV36" s="23">
        <v>40.72</v>
      </c>
      <c r="AW36" s="23">
        <v>72.040000000000006</v>
      </c>
      <c r="AX36" s="23">
        <v>602.39</v>
      </c>
      <c r="AY36" s="23">
        <v>0</v>
      </c>
      <c r="AZ36" s="23">
        <v>196.27</v>
      </c>
      <c r="BA36" s="23">
        <v>85.35</v>
      </c>
      <c r="BB36" s="23">
        <v>56.64</v>
      </c>
      <c r="BC36" s="23">
        <v>44.89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0.02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0.02</v>
      </c>
      <c r="BT36" s="23">
        <v>0</v>
      </c>
      <c r="BU36" s="23">
        <v>0</v>
      </c>
      <c r="BV36" s="23">
        <v>0.08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11.73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570</v>
      </c>
      <c r="CK36" s="23">
        <v>219.6</v>
      </c>
      <c r="CL36" s="23">
        <v>394.8</v>
      </c>
      <c r="CM36" s="23">
        <v>4.5599999999999996</v>
      </c>
      <c r="CN36" s="23">
        <v>4.5599999999999996</v>
      </c>
      <c r="CO36" s="23">
        <v>4.5599999999999996</v>
      </c>
      <c r="CP36" s="23">
        <v>0</v>
      </c>
      <c r="CQ36" s="23">
        <v>0</v>
      </c>
    </row>
    <row r="37" spans="1:95" s="23" customFormat="1" x14ac:dyDescent="0.25">
      <c r="A37" s="20" t="str">
        <f>"-"</f>
        <v>-</v>
      </c>
      <c r="B37" s="21" t="s">
        <v>122</v>
      </c>
      <c r="C37" s="22">
        <v>5</v>
      </c>
      <c r="D37" s="43">
        <v>0.04</v>
      </c>
      <c r="E37" s="43">
        <v>0.04</v>
      </c>
      <c r="F37" s="43">
        <v>3.63</v>
      </c>
      <c r="G37" s="43">
        <v>0</v>
      </c>
      <c r="H37" s="43">
        <v>7.0000000000000007E-2</v>
      </c>
      <c r="I37" s="49">
        <v>33.031999999999996</v>
      </c>
      <c r="J37" s="43">
        <v>2.36</v>
      </c>
      <c r="K37" s="43">
        <v>0.11</v>
      </c>
      <c r="L37" s="43">
        <v>0</v>
      </c>
      <c r="M37" s="43">
        <v>0</v>
      </c>
      <c r="N37" s="43">
        <v>7.0000000000000007E-2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7.0000000000000007E-2</v>
      </c>
      <c r="U37" s="43">
        <v>0.75</v>
      </c>
      <c r="V37" s="43">
        <v>1.5</v>
      </c>
      <c r="W37" s="43">
        <v>1.2</v>
      </c>
      <c r="X37" s="43">
        <v>0</v>
      </c>
      <c r="Y37" s="43">
        <v>1.5</v>
      </c>
      <c r="Z37" s="43">
        <v>0.01</v>
      </c>
      <c r="AA37" s="43">
        <v>20</v>
      </c>
      <c r="AB37" s="43">
        <v>15</v>
      </c>
      <c r="AC37" s="43">
        <v>22.5</v>
      </c>
      <c r="AD37" s="43">
        <v>0.05</v>
      </c>
      <c r="AE37" s="43">
        <v>0</v>
      </c>
      <c r="AF37" s="43">
        <v>0.01</v>
      </c>
      <c r="AG37" s="43">
        <v>0.01</v>
      </c>
      <c r="AH37" s="43">
        <v>0.01</v>
      </c>
      <c r="AI37" s="43">
        <v>0</v>
      </c>
      <c r="AJ37" s="23">
        <v>0</v>
      </c>
      <c r="AK37" s="23">
        <v>2.1</v>
      </c>
      <c r="AL37" s="23">
        <v>2.0499999999999998</v>
      </c>
      <c r="AM37" s="23">
        <v>3.8</v>
      </c>
      <c r="AN37" s="23">
        <v>2.25</v>
      </c>
      <c r="AO37" s="23">
        <v>0.85</v>
      </c>
      <c r="AP37" s="23">
        <v>2.35</v>
      </c>
      <c r="AQ37" s="23">
        <v>2.15</v>
      </c>
      <c r="AR37" s="23">
        <v>2.1</v>
      </c>
      <c r="AS37" s="23">
        <v>1.8</v>
      </c>
      <c r="AT37" s="23">
        <v>1.3</v>
      </c>
      <c r="AU37" s="23">
        <v>2.85</v>
      </c>
      <c r="AV37" s="23">
        <v>1.75</v>
      </c>
      <c r="AW37" s="23">
        <v>1.2</v>
      </c>
      <c r="AX37" s="23">
        <v>7.1</v>
      </c>
      <c r="AY37" s="23">
        <v>0</v>
      </c>
      <c r="AZ37" s="23">
        <v>2.4</v>
      </c>
      <c r="BA37" s="23">
        <v>2.7</v>
      </c>
      <c r="BB37" s="23">
        <v>2.1</v>
      </c>
      <c r="BC37" s="23">
        <v>0.5</v>
      </c>
      <c r="BD37" s="23">
        <v>0.13</v>
      </c>
      <c r="BE37" s="23">
        <v>0.06</v>
      </c>
      <c r="BF37" s="23">
        <v>0.03</v>
      </c>
      <c r="BG37" s="23">
        <v>0.08</v>
      </c>
      <c r="BH37" s="23">
        <v>0.09</v>
      </c>
      <c r="BI37" s="23">
        <v>0.4</v>
      </c>
      <c r="BJ37" s="23">
        <v>0</v>
      </c>
      <c r="BK37" s="23">
        <v>1.1000000000000001</v>
      </c>
      <c r="BL37" s="23">
        <v>0</v>
      </c>
      <c r="BM37" s="23">
        <v>0.34</v>
      </c>
      <c r="BN37" s="23">
        <v>0</v>
      </c>
      <c r="BO37" s="23">
        <v>0</v>
      </c>
      <c r="BP37" s="23">
        <v>0</v>
      </c>
      <c r="BQ37" s="23">
        <v>0.08</v>
      </c>
      <c r="BR37" s="23">
        <v>0.12</v>
      </c>
      <c r="BS37" s="23">
        <v>0.9</v>
      </c>
      <c r="BT37" s="23">
        <v>0</v>
      </c>
      <c r="BU37" s="23">
        <v>0</v>
      </c>
      <c r="BV37" s="23">
        <v>0.05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1.25</v>
      </c>
      <c r="CC37" s="24"/>
      <c r="CD37" s="24"/>
      <c r="CE37" s="23">
        <v>22.5</v>
      </c>
      <c r="CG37" s="23">
        <v>0.2</v>
      </c>
      <c r="CH37" s="23">
        <v>0.05</v>
      </c>
      <c r="CI37" s="23">
        <v>0.13</v>
      </c>
      <c r="CJ37" s="23">
        <v>10</v>
      </c>
      <c r="CK37" s="23">
        <v>4.0999999999999996</v>
      </c>
      <c r="CL37" s="23">
        <v>7.05</v>
      </c>
      <c r="CM37" s="23">
        <v>0.86</v>
      </c>
      <c r="CN37" s="23">
        <v>0.44</v>
      </c>
      <c r="CO37" s="23">
        <v>0.65</v>
      </c>
      <c r="CP37" s="23">
        <v>0</v>
      </c>
      <c r="CQ37" s="23">
        <v>0</v>
      </c>
    </row>
    <row r="38" spans="1:95" s="23" customFormat="1" x14ac:dyDescent="0.25">
      <c r="A38" s="20" t="str">
        <f>"29/10"</f>
        <v>29/10</v>
      </c>
      <c r="B38" s="21" t="s">
        <v>123</v>
      </c>
      <c r="C38" s="22">
        <v>180</v>
      </c>
      <c r="D38" s="43">
        <v>0.21</v>
      </c>
      <c r="E38" s="43">
        <v>0</v>
      </c>
      <c r="F38" s="43">
        <v>0.05</v>
      </c>
      <c r="G38" s="43">
        <v>0.05</v>
      </c>
      <c r="H38" s="43">
        <v>8.93</v>
      </c>
      <c r="I38" s="49">
        <v>35.632448780487792</v>
      </c>
      <c r="J38" s="43">
        <v>0</v>
      </c>
      <c r="K38" s="43">
        <v>0</v>
      </c>
      <c r="L38" s="43">
        <v>0</v>
      </c>
      <c r="M38" s="43">
        <v>0</v>
      </c>
      <c r="N38" s="43">
        <v>8.75</v>
      </c>
      <c r="O38" s="43">
        <v>0</v>
      </c>
      <c r="P38" s="43">
        <v>0.18</v>
      </c>
      <c r="Q38" s="43">
        <v>0</v>
      </c>
      <c r="R38" s="43">
        <v>0</v>
      </c>
      <c r="S38" s="43">
        <v>0.25</v>
      </c>
      <c r="T38" s="43">
        <v>0.08</v>
      </c>
      <c r="U38" s="43">
        <v>0.56999999999999995</v>
      </c>
      <c r="V38" s="43">
        <v>7.35</v>
      </c>
      <c r="W38" s="43">
        <v>1.96</v>
      </c>
      <c r="X38" s="43">
        <v>0.5</v>
      </c>
      <c r="Y38" s="43">
        <v>0.9</v>
      </c>
      <c r="Z38" s="43">
        <v>0.05</v>
      </c>
      <c r="AA38" s="43">
        <v>0</v>
      </c>
      <c r="AB38" s="43">
        <v>0.4</v>
      </c>
      <c r="AC38" s="43">
        <v>0.09</v>
      </c>
      <c r="AD38" s="43">
        <v>0.01</v>
      </c>
      <c r="AE38" s="43">
        <v>0</v>
      </c>
      <c r="AF38" s="43">
        <v>0</v>
      </c>
      <c r="AG38" s="43">
        <v>0</v>
      </c>
      <c r="AH38" s="43">
        <v>0.01</v>
      </c>
      <c r="AI38" s="43">
        <v>0.7</v>
      </c>
      <c r="AJ38" s="23">
        <v>0</v>
      </c>
      <c r="AK38" s="23">
        <v>0.6</v>
      </c>
      <c r="AL38" s="23">
        <v>0.69</v>
      </c>
      <c r="AM38" s="23">
        <v>0.56000000000000005</v>
      </c>
      <c r="AN38" s="23">
        <v>1.03</v>
      </c>
      <c r="AO38" s="23">
        <v>0.26</v>
      </c>
      <c r="AP38" s="23">
        <v>1.08</v>
      </c>
      <c r="AQ38" s="23">
        <v>0</v>
      </c>
      <c r="AR38" s="23">
        <v>1.38</v>
      </c>
      <c r="AS38" s="23">
        <v>0</v>
      </c>
      <c r="AT38" s="23">
        <v>0</v>
      </c>
      <c r="AU38" s="23">
        <v>0</v>
      </c>
      <c r="AV38" s="23">
        <v>0.77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179.55</v>
      </c>
      <c r="CC38" s="24"/>
      <c r="CD38" s="24"/>
      <c r="CE38" s="23">
        <v>7.0000000000000007E-2</v>
      </c>
      <c r="CG38" s="23">
        <v>3.85</v>
      </c>
      <c r="CH38" s="23">
        <v>3.72</v>
      </c>
      <c r="CI38" s="23">
        <v>3.79</v>
      </c>
      <c r="CJ38" s="23">
        <v>434.63</v>
      </c>
      <c r="CK38" s="23">
        <v>165.16</v>
      </c>
      <c r="CL38" s="23">
        <v>299.89999999999998</v>
      </c>
      <c r="CM38" s="23">
        <v>39.92</v>
      </c>
      <c r="CN38" s="23">
        <v>23.87</v>
      </c>
      <c r="CO38" s="23">
        <v>31.9</v>
      </c>
      <c r="CP38" s="23">
        <v>8.7799999999999994</v>
      </c>
      <c r="CQ38" s="23">
        <v>0</v>
      </c>
    </row>
    <row r="39" spans="1:95" s="9" customFormat="1" ht="31.5" x14ac:dyDescent="0.25">
      <c r="A39" s="16" t="str">
        <f>"11/4"</f>
        <v>11/4</v>
      </c>
      <c r="B39" s="17" t="s">
        <v>124</v>
      </c>
      <c r="C39" s="18">
        <v>200</v>
      </c>
      <c r="D39" s="44">
        <v>6.54</v>
      </c>
      <c r="E39" s="44">
        <v>2.36</v>
      </c>
      <c r="F39" s="44">
        <v>6.11</v>
      </c>
      <c r="G39" s="44">
        <v>1.32</v>
      </c>
      <c r="H39" s="44">
        <v>32.630000000000003</v>
      </c>
      <c r="I39" s="50">
        <v>210.103106</v>
      </c>
      <c r="J39" s="44">
        <v>3.84</v>
      </c>
      <c r="K39" s="44">
        <v>0.11</v>
      </c>
      <c r="L39" s="44">
        <v>0</v>
      </c>
      <c r="M39" s="44">
        <v>0</v>
      </c>
      <c r="N39" s="44">
        <v>7.81</v>
      </c>
      <c r="O39" s="44">
        <v>23.51</v>
      </c>
      <c r="P39" s="44">
        <v>1.31</v>
      </c>
      <c r="Q39" s="44">
        <v>0</v>
      </c>
      <c r="R39" s="44">
        <v>0</v>
      </c>
      <c r="S39" s="44">
        <v>0.08</v>
      </c>
      <c r="T39" s="44">
        <v>1.57</v>
      </c>
      <c r="U39" s="44">
        <v>238.34</v>
      </c>
      <c r="V39" s="44">
        <v>178.52</v>
      </c>
      <c r="W39" s="44">
        <v>96.76</v>
      </c>
      <c r="X39" s="44">
        <v>38.72</v>
      </c>
      <c r="Y39" s="44">
        <v>145.36000000000001</v>
      </c>
      <c r="Z39" s="44">
        <v>1.04</v>
      </c>
      <c r="AA39" s="44">
        <v>21.6</v>
      </c>
      <c r="AB39" s="44">
        <v>24.8</v>
      </c>
      <c r="AC39" s="44">
        <v>41.3</v>
      </c>
      <c r="AD39" s="44">
        <v>0.17</v>
      </c>
      <c r="AE39" s="44">
        <v>0.14000000000000001</v>
      </c>
      <c r="AF39" s="44">
        <v>0.11</v>
      </c>
      <c r="AG39" s="44">
        <v>0.57999999999999996</v>
      </c>
      <c r="AH39" s="44">
        <v>2.4900000000000002</v>
      </c>
      <c r="AI39" s="44">
        <v>0.42</v>
      </c>
      <c r="AJ39" s="9">
        <v>0</v>
      </c>
      <c r="AK39" s="9">
        <v>178.69</v>
      </c>
      <c r="AL39" s="9">
        <v>163.61000000000001</v>
      </c>
      <c r="AM39" s="9">
        <v>580.36</v>
      </c>
      <c r="AN39" s="9">
        <v>110.4</v>
      </c>
      <c r="AO39" s="9">
        <v>112.1</v>
      </c>
      <c r="AP39" s="9">
        <v>152.61000000000001</v>
      </c>
      <c r="AQ39" s="9">
        <v>69.7</v>
      </c>
      <c r="AR39" s="9">
        <v>220.05</v>
      </c>
      <c r="AS39" s="9">
        <v>405.89</v>
      </c>
      <c r="AT39" s="9">
        <v>161.02000000000001</v>
      </c>
      <c r="AU39" s="9">
        <v>247.08</v>
      </c>
      <c r="AV39" s="9">
        <v>99.41</v>
      </c>
      <c r="AW39" s="9">
        <v>113.93</v>
      </c>
      <c r="AX39" s="9">
        <v>841.39</v>
      </c>
      <c r="AY39" s="9">
        <v>0</v>
      </c>
      <c r="AZ39" s="9">
        <v>306.82</v>
      </c>
      <c r="BA39" s="9">
        <v>265.74</v>
      </c>
      <c r="BB39" s="9">
        <v>156.13</v>
      </c>
      <c r="BC39" s="9">
        <v>68.150000000000006</v>
      </c>
      <c r="BD39" s="9">
        <v>0.12</v>
      </c>
      <c r="BE39" s="9">
        <v>0.05</v>
      </c>
      <c r="BF39" s="9">
        <v>0.03</v>
      </c>
      <c r="BG39" s="9">
        <v>7.0000000000000007E-2</v>
      </c>
      <c r="BH39" s="9">
        <v>0.08</v>
      </c>
      <c r="BI39" s="9">
        <v>0.35</v>
      </c>
      <c r="BJ39" s="9">
        <v>0</v>
      </c>
      <c r="BK39" s="9">
        <v>1.06</v>
      </c>
      <c r="BL39" s="9">
        <v>0</v>
      </c>
      <c r="BM39" s="9">
        <v>0.32</v>
      </c>
      <c r="BN39" s="9">
        <v>0.01</v>
      </c>
      <c r="BO39" s="9">
        <v>0</v>
      </c>
      <c r="BP39" s="9">
        <v>0</v>
      </c>
      <c r="BQ39" s="9">
        <v>7.0000000000000007E-2</v>
      </c>
      <c r="BR39" s="9">
        <v>0.11</v>
      </c>
      <c r="BS39" s="9">
        <v>0.98</v>
      </c>
      <c r="BT39" s="9">
        <v>0</v>
      </c>
      <c r="BU39" s="9">
        <v>0</v>
      </c>
      <c r="BV39" s="9">
        <v>0.78</v>
      </c>
      <c r="BW39" s="9">
        <v>0.01</v>
      </c>
      <c r="BX39" s="9">
        <v>0</v>
      </c>
      <c r="BY39" s="9">
        <v>0</v>
      </c>
      <c r="BZ39" s="9">
        <v>0</v>
      </c>
      <c r="CA39" s="9">
        <v>0</v>
      </c>
      <c r="CB39" s="9">
        <v>166.06</v>
      </c>
      <c r="CC39" s="19"/>
      <c r="CD39" s="19"/>
      <c r="CE39" s="9">
        <v>25.73</v>
      </c>
      <c r="CG39" s="9">
        <v>31.04</v>
      </c>
      <c r="CH39" s="9">
        <v>15.29</v>
      </c>
      <c r="CI39" s="9">
        <v>23.16</v>
      </c>
      <c r="CJ39" s="9">
        <v>2125.67</v>
      </c>
      <c r="CK39" s="9">
        <v>973.93</v>
      </c>
      <c r="CL39" s="9">
        <v>1549.8</v>
      </c>
      <c r="CM39" s="9">
        <v>36.729999999999997</v>
      </c>
      <c r="CN39" s="9">
        <v>18.95</v>
      </c>
      <c r="CO39" s="9">
        <v>27.84</v>
      </c>
      <c r="CP39" s="9">
        <v>4</v>
      </c>
      <c r="CQ39" s="9">
        <v>0.5</v>
      </c>
    </row>
    <row r="40" spans="1:95" s="10" customFormat="1" x14ac:dyDescent="0.25">
      <c r="A40" s="25"/>
      <c r="B40" s="26" t="s">
        <v>109</v>
      </c>
      <c r="C40" s="27">
        <f>SUM(C36:C39)</f>
        <v>415</v>
      </c>
      <c r="D40" s="45">
        <f t="shared" ref="D40:AI40" si="5">SUM(D36:D39)</f>
        <v>8.620000000000001</v>
      </c>
      <c r="E40" s="45">
        <f t="shared" si="5"/>
        <v>2.4</v>
      </c>
      <c r="F40" s="45">
        <f t="shared" si="5"/>
        <v>9.9700000000000006</v>
      </c>
      <c r="G40" s="45">
        <f t="shared" si="5"/>
        <v>1.57</v>
      </c>
      <c r="H40" s="45">
        <f t="shared" si="5"/>
        <v>52.7</v>
      </c>
      <c r="I40" s="51">
        <f t="shared" si="5"/>
        <v>332.8143547804878</v>
      </c>
      <c r="J40" s="45">
        <f t="shared" si="5"/>
        <v>6.1999999999999993</v>
      </c>
      <c r="K40" s="45">
        <f t="shared" si="5"/>
        <v>0.22</v>
      </c>
      <c r="L40" s="45">
        <f t="shared" si="5"/>
        <v>0</v>
      </c>
      <c r="M40" s="45">
        <f t="shared" si="5"/>
        <v>0</v>
      </c>
      <c r="N40" s="45">
        <f t="shared" si="5"/>
        <v>16.96</v>
      </c>
      <c r="O40" s="45">
        <f t="shared" si="5"/>
        <v>34.19</v>
      </c>
      <c r="P40" s="45">
        <f t="shared" si="5"/>
        <v>1.55</v>
      </c>
      <c r="Q40" s="45">
        <f t="shared" si="5"/>
        <v>0</v>
      </c>
      <c r="R40" s="45">
        <f t="shared" si="5"/>
        <v>0</v>
      </c>
      <c r="S40" s="45">
        <f t="shared" si="5"/>
        <v>0.33</v>
      </c>
      <c r="T40" s="45">
        <f t="shared" si="5"/>
        <v>2.2600000000000002</v>
      </c>
      <c r="U40" s="45">
        <f t="shared" si="5"/>
        <v>239.66</v>
      </c>
      <c r="V40" s="45">
        <f t="shared" si="5"/>
        <v>187.37</v>
      </c>
      <c r="W40" s="45">
        <f t="shared" si="5"/>
        <v>99.92</v>
      </c>
      <c r="X40" s="45">
        <f t="shared" si="5"/>
        <v>39.22</v>
      </c>
      <c r="Y40" s="45">
        <f t="shared" si="5"/>
        <v>147.76000000000002</v>
      </c>
      <c r="Z40" s="45">
        <f t="shared" si="5"/>
        <v>1.1000000000000001</v>
      </c>
      <c r="AA40" s="45">
        <f t="shared" si="5"/>
        <v>41.6</v>
      </c>
      <c r="AB40" s="45">
        <f t="shared" si="5"/>
        <v>40.200000000000003</v>
      </c>
      <c r="AC40" s="45">
        <f t="shared" si="5"/>
        <v>63.89</v>
      </c>
      <c r="AD40" s="45">
        <f t="shared" si="5"/>
        <v>0.23</v>
      </c>
      <c r="AE40" s="45">
        <f t="shared" si="5"/>
        <v>0.14000000000000001</v>
      </c>
      <c r="AF40" s="45">
        <f t="shared" si="5"/>
        <v>0.12</v>
      </c>
      <c r="AG40" s="45">
        <f t="shared" si="5"/>
        <v>0.59</v>
      </c>
      <c r="AH40" s="45">
        <f t="shared" si="5"/>
        <v>2.5100000000000002</v>
      </c>
      <c r="AI40" s="45">
        <f t="shared" si="5"/>
        <v>1.1199999999999999</v>
      </c>
      <c r="AJ40" s="10">
        <v>0</v>
      </c>
      <c r="AK40" s="10">
        <v>277.18</v>
      </c>
      <c r="AL40" s="10">
        <v>266.05</v>
      </c>
      <c r="AM40" s="10">
        <v>737.4</v>
      </c>
      <c r="AN40" s="10">
        <v>164.32</v>
      </c>
      <c r="AO40" s="10">
        <v>143.22</v>
      </c>
      <c r="AP40" s="10">
        <v>216.06</v>
      </c>
      <c r="AQ40" s="10">
        <v>94.56</v>
      </c>
      <c r="AR40" s="10">
        <v>332.11</v>
      </c>
      <c r="AS40" s="10">
        <v>475.03</v>
      </c>
      <c r="AT40" s="10">
        <v>256.27999999999997</v>
      </c>
      <c r="AU40" s="10">
        <v>327.45</v>
      </c>
      <c r="AV40" s="10">
        <v>142.65</v>
      </c>
      <c r="AW40" s="10">
        <v>187.16</v>
      </c>
      <c r="AX40" s="10">
        <v>1450.88</v>
      </c>
      <c r="AY40" s="10">
        <v>0</v>
      </c>
      <c r="AZ40" s="10">
        <v>505.49</v>
      </c>
      <c r="BA40" s="10">
        <v>353.79</v>
      </c>
      <c r="BB40" s="10">
        <v>214.87</v>
      </c>
      <c r="BC40" s="10">
        <v>113.54</v>
      </c>
      <c r="BD40" s="10">
        <v>0.25</v>
      </c>
      <c r="BE40" s="10">
        <v>0.12</v>
      </c>
      <c r="BF40" s="10">
        <v>0.06</v>
      </c>
      <c r="BG40" s="10">
        <v>0.14000000000000001</v>
      </c>
      <c r="BH40" s="10">
        <v>0.16</v>
      </c>
      <c r="BI40" s="10">
        <v>0.75</v>
      </c>
      <c r="BJ40" s="10">
        <v>0</v>
      </c>
      <c r="BK40" s="10">
        <v>2.1800000000000002</v>
      </c>
      <c r="BL40" s="10">
        <v>0</v>
      </c>
      <c r="BM40" s="10">
        <v>0.66</v>
      </c>
      <c r="BN40" s="10">
        <v>0.01</v>
      </c>
      <c r="BO40" s="10">
        <v>0</v>
      </c>
      <c r="BP40" s="10">
        <v>0</v>
      </c>
      <c r="BQ40" s="10">
        <v>0.14000000000000001</v>
      </c>
      <c r="BR40" s="10">
        <v>0.22</v>
      </c>
      <c r="BS40" s="10">
        <v>1.9</v>
      </c>
      <c r="BT40" s="10">
        <v>0</v>
      </c>
      <c r="BU40" s="10">
        <v>0</v>
      </c>
      <c r="BV40" s="10">
        <v>0.91</v>
      </c>
      <c r="BW40" s="10">
        <v>0.02</v>
      </c>
      <c r="BX40" s="10">
        <v>0</v>
      </c>
      <c r="BY40" s="10">
        <v>0</v>
      </c>
      <c r="BZ40" s="10">
        <v>0</v>
      </c>
      <c r="CA40" s="10">
        <v>0</v>
      </c>
      <c r="CB40" s="10">
        <v>358.58</v>
      </c>
      <c r="CC40" s="8"/>
      <c r="CD40" s="8" t="e">
        <f>$I$40/#REF!*100</f>
        <v>#REF!</v>
      </c>
      <c r="CE40" s="10">
        <v>48.3</v>
      </c>
      <c r="CG40" s="10">
        <v>35.090000000000003</v>
      </c>
      <c r="CH40" s="10">
        <v>19.059999999999999</v>
      </c>
      <c r="CI40" s="10">
        <v>27.07</v>
      </c>
      <c r="CJ40" s="10">
        <v>3140.3</v>
      </c>
      <c r="CK40" s="10">
        <v>1362.79</v>
      </c>
      <c r="CL40" s="10">
        <v>2251.54</v>
      </c>
      <c r="CM40" s="10">
        <v>82.06</v>
      </c>
      <c r="CN40" s="10">
        <v>47.81</v>
      </c>
      <c r="CO40" s="10">
        <v>64.94</v>
      </c>
      <c r="CP40" s="10">
        <v>12.78</v>
      </c>
      <c r="CQ40" s="10">
        <v>0.5</v>
      </c>
    </row>
    <row r="41" spans="1:95" x14ac:dyDescent="0.25">
      <c r="B41" s="14" t="s">
        <v>167</v>
      </c>
    </row>
    <row r="42" spans="1:95" s="23" customFormat="1" x14ac:dyDescent="0.25">
      <c r="A42" s="20" t="str">
        <f>"-"</f>
        <v>-</v>
      </c>
      <c r="B42" s="21" t="s">
        <v>125</v>
      </c>
      <c r="C42" s="22">
        <v>100</v>
      </c>
      <c r="D42" s="43">
        <v>3</v>
      </c>
      <c r="E42" s="43">
        <v>0</v>
      </c>
      <c r="F42" s="43">
        <v>2.5</v>
      </c>
      <c r="G42" s="43">
        <v>0.3</v>
      </c>
      <c r="H42" s="43">
        <v>4.2</v>
      </c>
      <c r="I42" s="49">
        <v>50.76</v>
      </c>
      <c r="J42" s="43">
        <v>0.1</v>
      </c>
      <c r="K42" s="43">
        <v>0</v>
      </c>
      <c r="L42" s="43">
        <v>0</v>
      </c>
      <c r="M42" s="43">
        <v>0</v>
      </c>
      <c r="N42" s="43">
        <v>4.2</v>
      </c>
      <c r="O42" s="43">
        <v>0</v>
      </c>
      <c r="P42" s="43">
        <v>0</v>
      </c>
      <c r="Q42" s="43">
        <v>0</v>
      </c>
      <c r="R42" s="43">
        <v>0</v>
      </c>
      <c r="S42" s="43">
        <v>0.1</v>
      </c>
      <c r="T42" s="43">
        <v>0.4</v>
      </c>
      <c r="U42" s="43">
        <v>2</v>
      </c>
      <c r="V42" s="43">
        <v>238</v>
      </c>
      <c r="W42" s="43">
        <v>15</v>
      </c>
      <c r="X42" s="43">
        <v>9</v>
      </c>
      <c r="Y42" s="43">
        <v>12</v>
      </c>
      <c r="Z42" s="43">
        <v>0.4</v>
      </c>
      <c r="AA42" s="43">
        <v>0</v>
      </c>
      <c r="AB42" s="43">
        <v>30</v>
      </c>
      <c r="AC42" s="43">
        <v>5</v>
      </c>
      <c r="AD42" s="43">
        <v>0.1</v>
      </c>
      <c r="AE42" s="43">
        <v>0.03</v>
      </c>
      <c r="AF42" s="43">
        <v>0.03</v>
      </c>
      <c r="AG42" s="43">
        <v>0.6</v>
      </c>
      <c r="AH42" s="43">
        <v>0.7</v>
      </c>
      <c r="AI42" s="43">
        <v>15</v>
      </c>
      <c r="AJ42" s="23">
        <v>0</v>
      </c>
      <c r="AK42" s="23">
        <v>0</v>
      </c>
      <c r="AL42" s="23">
        <v>0</v>
      </c>
      <c r="AM42" s="23">
        <v>450</v>
      </c>
      <c r="AN42" s="23">
        <v>387</v>
      </c>
      <c r="AO42" s="23">
        <v>115</v>
      </c>
      <c r="AP42" s="23">
        <v>216</v>
      </c>
      <c r="AQ42" s="23">
        <v>72</v>
      </c>
      <c r="AR42" s="23">
        <v>225</v>
      </c>
      <c r="AS42" s="23">
        <v>160</v>
      </c>
      <c r="AT42" s="23">
        <v>174</v>
      </c>
      <c r="AU42" s="23">
        <v>344</v>
      </c>
      <c r="AV42" s="23">
        <v>156</v>
      </c>
      <c r="AW42" s="23">
        <v>93</v>
      </c>
      <c r="AX42" s="23">
        <v>897</v>
      </c>
      <c r="AY42" s="23">
        <v>0</v>
      </c>
      <c r="AZ42" s="23">
        <v>518</v>
      </c>
      <c r="BA42" s="23">
        <v>278</v>
      </c>
      <c r="BB42" s="23">
        <v>242</v>
      </c>
      <c r="BC42" s="23">
        <v>50</v>
      </c>
      <c r="BD42" s="23">
        <v>0.1</v>
      </c>
      <c r="BE42" s="23">
        <v>7.0000000000000007E-2</v>
      </c>
      <c r="BF42" s="23">
        <v>0.04</v>
      </c>
      <c r="BG42" s="23">
        <v>0.08</v>
      </c>
      <c r="BH42" s="23">
        <v>0.09</v>
      </c>
      <c r="BI42" s="23">
        <v>0.45</v>
      </c>
      <c r="BJ42" s="23">
        <v>0.03</v>
      </c>
      <c r="BK42" s="23">
        <v>0.56000000000000005</v>
      </c>
      <c r="BL42" s="23">
        <v>0.02</v>
      </c>
      <c r="BM42" s="23">
        <v>0.31</v>
      </c>
      <c r="BN42" s="23">
        <v>0.04</v>
      </c>
      <c r="BO42" s="23">
        <v>0</v>
      </c>
      <c r="BP42" s="23">
        <v>0</v>
      </c>
      <c r="BQ42" s="23">
        <v>0.04</v>
      </c>
      <c r="BR42" s="23">
        <v>0.08</v>
      </c>
      <c r="BS42" s="23">
        <v>0.69</v>
      </c>
      <c r="BT42" s="23">
        <v>0.01</v>
      </c>
      <c r="BU42" s="23">
        <v>0</v>
      </c>
      <c r="BV42" s="23">
        <v>0.02</v>
      </c>
      <c r="BW42" s="23">
        <v>0.03</v>
      </c>
      <c r="BX42" s="23">
        <v>0.08</v>
      </c>
      <c r="BY42" s="23">
        <v>0</v>
      </c>
      <c r="BZ42" s="23">
        <v>0</v>
      </c>
      <c r="CA42" s="23">
        <v>0</v>
      </c>
      <c r="CB42" s="23">
        <v>93</v>
      </c>
      <c r="CC42" s="24"/>
      <c r="CD42" s="24"/>
      <c r="CE42" s="23">
        <v>5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</row>
    <row r="43" spans="1:95" s="9" customFormat="1" x14ac:dyDescent="0.25">
      <c r="A43" s="16" t="str">
        <f>"-"</f>
        <v>-</v>
      </c>
      <c r="B43" s="17" t="s">
        <v>126</v>
      </c>
      <c r="C43" s="18">
        <v>20</v>
      </c>
      <c r="D43" s="44">
        <v>0.42</v>
      </c>
      <c r="E43" s="44">
        <v>0</v>
      </c>
      <c r="F43" s="44">
        <v>2.62</v>
      </c>
      <c r="G43" s="44">
        <v>0</v>
      </c>
      <c r="H43" s="44">
        <v>11.46</v>
      </c>
      <c r="I43" s="50">
        <v>70.08</v>
      </c>
      <c r="J43" s="44">
        <v>0.42</v>
      </c>
      <c r="K43" s="44">
        <v>0</v>
      </c>
      <c r="L43" s="44">
        <v>0</v>
      </c>
      <c r="M43" s="44">
        <v>0</v>
      </c>
      <c r="N43" s="44">
        <v>5</v>
      </c>
      <c r="O43" s="44">
        <v>6</v>
      </c>
      <c r="P43" s="44">
        <v>0.46</v>
      </c>
      <c r="Q43" s="44">
        <v>0</v>
      </c>
      <c r="R43" s="44">
        <v>0</v>
      </c>
      <c r="S43" s="44">
        <v>0.1</v>
      </c>
      <c r="T43" s="44">
        <v>0.2</v>
      </c>
      <c r="U43" s="44">
        <v>66</v>
      </c>
      <c r="V43" s="44">
        <v>22</v>
      </c>
      <c r="W43" s="44">
        <v>5.8</v>
      </c>
      <c r="X43" s="44">
        <v>4</v>
      </c>
      <c r="Y43" s="44">
        <v>18</v>
      </c>
      <c r="Z43" s="44">
        <v>0.42</v>
      </c>
      <c r="AA43" s="44">
        <v>2</v>
      </c>
      <c r="AB43" s="44">
        <v>1.6</v>
      </c>
      <c r="AC43" s="44">
        <v>2.2000000000000002</v>
      </c>
      <c r="AD43" s="44">
        <v>0.7</v>
      </c>
      <c r="AE43" s="44">
        <v>0.02</v>
      </c>
      <c r="AF43" s="44">
        <v>0.01</v>
      </c>
      <c r="AG43" s="44">
        <v>0.14000000000000001</v>
      </c>
      <c r="AH43" s="44">
        <v>0.38</v>
      </c>
      <c r="AI43" s="44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0.9</v>
      </c>
      <c r="CC43" s="19"/>
      <c r="CD43" s="19"/>
      <c r="CE43" s="9">
        <v>2.27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</row>
    <row r="44" spans="1:95" s="10" customFormat="1" x14ac:dyDescent="0.25">
      <c r="A44" s="25"/>
      <c r="B44" s="26" t="s">
        <v>168</v>
      </c>
      <c r="C44" s="27">
        <f>SUM(C42:C43)</f>
        <v>120</v>
      </c>
      <c r="D44" s="45">
        <f t="shared" ref="D44:AI44" si="6">SUM(D42:D43)</f>
        <v>3.42</v>
      </c>
      <c r="E44" s="45">
        <f t="shared" si="6"/>
        <v>0</v>
      </c>
      <c r="F44" s="45">
        <f t="shared" si="6"/>
        <v>5.12</v>
      </c>
      <c r="G44" s="45">
        <f t="shared" si="6"/>
        <v>0.3</v>
      </c>
      <c r="H44" s="45">
        <f t="shared" si="6"/>
        <v>15.66</v>
      </c>
      <c r="I44" s="51">
        <f t="shared" si="6"/>
        <v>120.84</v>
      </c>
      <c r="J44" s="45">
        <f t="shared" si="6"/>
        <v>0.52</v>
      </c>
      <c r="K44" s="45">
        <f t="shared" si="6"/>
        <v>0</v>
      </c>
      <c r="L44" s="45">
        <f t="shared" si="6"/>
        <v>0</v>
      </c>
      <c r="M44" s="45">
        <f t="shared" si="6"/>
        <v>0</v>
      </c>
      <c r="N44" s="45">
        <f t="shared" si="6"/>
        <v>9.1999999999999993</v>
      </c>
      <c r="O44" s="45">
        <f t="shared" si="6"/>
        <v>6</v>
      </c>
      <c r="P44" s="45">
        <f t="shared" si="6"/>
        <v>0.46</v>
      </c>
      <c r="Q44" s="45">
        <f t="shared" si="6"/>
        <v>0</v>
      </c>
      <c r="R44" s="45">
        <f t="shared" si="6"/>
        <v>0</v>
      </c>
      <c r="S44" s="45">
        <f t="shared" si="6"/>
        <v>0.2</v>
      </c>
      <c r="T44" s="45">
        <f t="shared" si="6"/>
        <v>0.60000000000000009</v>
      </c>
      <c r="U44" s="45">
        <f t="shared" si="6"/>
        <v>68</v>
      </c>
      <c r="V44" s="45">
        <f t="shared" si="6"/>
        <v>260</v>
      </c>
      <c r="W44" s="45">
        <f t="shared" si="6"/>
        <v>20.8</v>
      </c>
      <c r="X44" s="45">
        <f t="shared" si="6"/>
        <v>13</v>
      </c>
      <c r="Y44" s="45">
        <f t="shared" si="6"/>
        <v>30</v>
      </c>
      <c r="Z44" s="45">
        <f t="shared" si="6"/>
        <v>0.82000000000000006</v>
      </c>
      <c r="AA44" s="45">
        <f t="shared" si="6"/>
        <v>2</v>
      </c>
      <c r="AB44" s="45">
        <f t="shared" si="6"/>
        <v>31.6</v>
      </c>
      <c r="AC44" s="45">
        <f t="shared" si="6"/>
        <v>7.2</v>
      </c>
      <c r="AD44" s="45">
        <f t="shared" si="6"/>
        <v>0.79999999999999993</v>
      </c>
      <c r="AE44" s="45">
        <f t="shared" si="6"/>
        <v>0.05</v>
      </c>
      <c r="AF44" s="45">
        <f t="shared" si="6"/>
        <v>0.04</v>
      </c>
      <c r="AG44" s="45">
        <f t="shared" si="6"/>
        <v>0.74</v>
      </c>
      <c r="AH44" s="45">
        <f t="shared" si="6"/>
        <v>1.08</v>
      </c>
      <c r="AI44" s="45">
        <f t="shared" si="6"/>
        <v>15</v>
      </c>
      <c r="AJ44" s="10">
        <v>0</v>
      </c>
      <c r="AK44" s="10">
        <v>0</v>
      </c>
      <c r="AL44" s="10">
        <v>0</v>
      </c>
      <c r="AM44" s="10">
        <v>450</v>
      </c>
      <c r="AN44" s="10">
        <v>387</v>
      </c>
      <c r="AO44" s="10">
        <v>115</v>
      </c>
      <c r="AP44" s="10">
        <v>216</v>
      </c>
      <c r="AQ44" s="10">
        <v>72</v>
      </c>
      <c r="AR44" s="10">
        <v>225</v>
      </c>
      <c r="AS44" s="10">
        <v>160</v>
      </c>
      <c r="AT44" s="10">
        <v>174</v>
      </c>
      <c r="AU44" s="10">
        <v>344</v>
      </c>
      <c r="AV44" s="10">
        <v>156</v>
      </c>
      <c r="AW44" s="10">
        <v>93</v>
      </c>
      <c r="AX44" s="10">
        <v>897</v>
      </c>
      <c r="AY44" s="10">
        <v>0</v>
      </c>
      <c r="AZ44" s="10">
        <v>518</v>
      </c>
      <c r="BA44" s="10">
        <v>278</v>
      </c>
      <c r="BB44" s="10">
        <v>242</v>
      </c>
      <c r="BC44" s="10">
        <v>50</v>
      </c>
      <c r="BD44" s="10">
        <v>0.1</v>
      </c>
      <c r="BE44" s="10">
        <v>7.0000000000000007E-2</v>
      </c>
      <c r="BF44" s="10">
        <v>0.04</v>
      </c>
      <c r="BG44" s="10">
        <v>0.08</v>
      </c>
      <c r="BH44" s="10">
        <v>0.09</v>
      </c>
      <c r="BI44" s="10">
        <v>0.45</v>
      </c>
      <c r="BJ44" s="10">
        <v>0.03</v>
      </c>
      <c r="BK44" s="10">
        <v>0.56000000000000005</v>
      </c>
      <c r="BL44" s="10">
        <v>0.02</v>
      </c>
      <c r="BM44" s="10">
        <v>0.31</v>
      </c>
      <c r="BN44" s="10">
        <v>0.04</v>
      </c>
      <c r="BO44" s="10">
        <v>0</v>
      </c>
      <c r="BP44" s="10">
        <v>0</v>
      </c>
      <c r="BQ44" s="10">
        <v>0.04</v>
      </c>
      <c r="BR44" s="10">
        <v>0.08</v>
      </c>
      <c r="BS44" s="10">
        <v>0.69</v>
      </c>
      <c r="BT44" s="10">
        <v>0.01</v>
      </c>
      <c r="BU44" s="10">
        <v>0</v>
      </c>
      <c r="BV44" s="10">
        <v>0.02</v>
      </c>
      <c r="BW44" s="10">
        <v>0.03</v>
      </c>
      <c r="BX44" s="10">
        <v>0.08</v>
      </c>
      <c r="BY44" s="10">
        <v>0</v>
      </c>
      <c r="BZ44" s="10">
        <v>0</v>
      </c>
      <c r="CA44" s="10">
        <v>0</v>
      </c>
      <c r="CB44" s="10">
        <v>93.9</v>
      </c>
      <c r="CC44" s="8"/>
      <c r="CD44" s="8" t="e">
        <f>$I$44/#REF!*100</f>
        <v>#REF!</v>
      </c>
      <c r="CE44" s="10">
        <v>7.27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</row>
    <row r="45" spans="1:95" x14ac:dyDescent="0.25">
      <c r="B45" s="14" t="s">
        <v>110</v>
      </c>
    </row>
    <row r="46" spans="1:95" s="23" customFormat="1" x14ac:dyDescent="0.25">
      <c r="A46" s="20" t="str">
        <f>"-"</f>
        <v>-</v>
      </c>
      <c r="B46" s="21" t="s">
        <v>111</v>
      </c>
      <c r="C46" s="22">
        <v>20</v>
      </c>
      <c r="D46" s="43">
        <v>1.22</v>
      </c>
      <c r="E46" s="43">
        <v>0</v>
      </c>
      <c r="F46" s="43">
        <v>0.12</v>
      </c>
      <c r="G46" s="43">
        <v>0.13</v>
      </c>
      <c r="H46" s="43">
        <v>7.38</v>
      </c>
      <c r="I46" s="49">
        <v>36.031199999999998</v>
      </c>
      <c r="J46" s="43">
        <v>0</v>
      </c>
      <c r="K46" s="43">
        <v>0</v>
      </c>
      <c r="L46" s="43">
        <v>0</v>
      </c>
      <c r="M46" s="43">
        <v>0</v>
      </c>
      <c r="N46" s="43">
        <v>0.22</v>
      </c>
      <c r="O46" s="43">
        <v>7.12</v>
      </c>
      <c r="P46" s="43">
        <v>0.04</v>
      </c>
      <c r="Q46" s="43">
        <v>0</v>
      </c>
      <c r="R46" s="43">
        <v>0</v>
      </c>
      <c r="S46" s="43">
        <v>0</v>
      </c>
      <c r="T46" s="43">
        <v>0.36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23">
        <v>0</v>
      </c>
      <c r="AK46" s="23">
        <v>63.86</v>
      </c>
      <c r="AL46" s="23">
        <v>66.47</v>
      </c>
      <c r="AM46" s="23">
        <v>101.79</v>
      </c>
      <c r="AN46" s="23">
        <v>33.76</v>
      </c>
      <c r="AO46" s="23">
        <v>20.010000000000002</v>
      </c>
      <c r="AP46" s="23">
        <v>40.020000000000003</v>
      </c>
      <c r="AQ46" s="23">
        <v>15.14</v>
      </c>
      <c r="AR46" s="23">
        <v>72.38</v>
      </c>
      <c r="AS46" s="23">
        <v>44.89</v>
      </c>
      <c r="AT46" s="23">
        <v>62.64</v>
      </c>
      <c r="AU46" s="23">
        <v>51.68</v>
      </c>
      <c r="AV46" s="23">
        <v>27.14</v>
      </c>
      <c r="AW46" s="23">
        <v>48.02</v>
      </c>
      <c r="AX46" s="23">
        <v>401.59</v>
      </c>
      <c r="AY46" s="23">
        <v>0</v>
      </c>
      <c r="AZ46" s="23">
        <v>130.85</v>
      </c>
      <c r="BA46" s="23">
        <v>56.9</v>
      </c>
      <c r="BB46" s="23">
        <v>37.76</v>
      </c>
      <c r="BC46" s="23">
        <v>29.93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0.02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0.01</v>
      </c>
      <c r="BT46" s="23">
        <v>0</v>
      </c>
      <c r="BU46" s="23">
        <v>0</v>
      </c>
      <c r="BV46" s="23">
        <v>0.06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7.82</v>
      </c>
      <c r="CC46" s="24"/>
      <c r="CD46" s="24"/>
      <c r="CE46" s="23">
        <v>0</v>
      </c>
      <c r="CG46" s="23">
        <v>0</v>
      </c>
      <c r="CH46" s="23">
        <v>0</v>
      </c>
      <c r="CI46" s="23">
        <v>0</v>
      </c>
      <c r="CJ46" s="23">
        <v>380</v>
      </c>
      <c r="CK46" s="23">
        <v>146.4</v>
      </c>
      <c r="CL46" s="23">
        <v>263.2</v>
      </c>
      <c r="CM46" s="23">
        <v>3.04</v>
      </c>
      <c r="CN46" s="23">
        <v>3.04</v>
      </c>
      <c r="CO46" s="23">
        <v>3.04</v>
      </c>
      <c r="CP46" s="23">
        <v>0</v>
      </c>
      <c r="CQ46" s="23">
        <v>0</v>
      </c>
    </row>
    <row r="47" spans="1:95" s="23" customFormat="1" x14ac:dyDescent="0.25">
      <c r="A47" s="20" t="str">
        <f>"-"</f>
        <v>-</v>
      </c>
      <c r="B47" s="21" t="s">
        <v>112</v>
      </c>
      <c r="C47" s="22">
        <v>30</v>
      </c>
      <c r="D47" s="43">
        <v>1.8</v>
      </c>
      <c r="E47" s="43">
        <v>0</v>
      </c>
      <c r="F47" s="43">
        <v>0.36</v>
      </c>
      <c r="G47" s="43">
        <v>0.36</v>
      </c>
      <c r="H47" s="43">
        <v>12.51</v>
      </c>
      <c r="I47" s="49">
        <v>57.293999999999997</v>
      </c>
      <c r="J47" s="43">
        <v>0.06</v>
      </c>
      <c r="K47" s="43">
        <v>0</v>
      </c>
      <c r="L47" s="43">
        <v>0</v>
      </c>
      <c r="M47" s="43">
        <v>0</v>
      </c>
      <c r="N47" s="43">
        <v>0.36</v>
      </c>
      <c r="O47" s="43">
        <v>9.66</v>
      </c>
      <c r="P47" s="43">
        <v>2.4900000000000002</v>
      </c>
      <c r="Q47" s="43">
        <v>0</v>
      </c>
      <c r="R47" s="43">
        <v>0</v>
      </c>
      <c r="S47" s="43">
        <v>0.3</v>
      </c>
      <c r="T47" s="43">
        <v>0.75</v>
      </c>
      <c r="U47" s="43">
        <v>183</v>
      </c>
      <c r="V47" s="43">
        <v>73.5</v>
      </c>
      <c r="W47" s="43">
        <v>10.5</v>
      </c>
      <c r="X47" s="43">
        <v>14.1</v>
      </c>
      <c r="Y47" s="43">
        <v>47.4</v>
      </c>
      <c r="Z47" s="43">
        <v>1.17</v>
      </c>
      <c r="AA47" s="43">
        <v>0</v>
      </c>
      <c r="AB47" s="43">
        <v>1.5</v>
      </c>
      <c r="AC47" s="43">
        <v>0.3</v>
      </c>
      <c r="AD47" s="43">
        <v>0.42</v>
      </c>
      <c r="AE47" s="43">
        <v>0.05</v>
      </c>
      <c r="AF47" s="43">
        <v>0.02</v>
      </c>
      <c r="AG47" s="43">
        <v>0.21</v>
      </c>
      <c r="AH47" s="43">
        <v>0.6</v>
      </c>
      <c r="AI47" s="43">
        <v>0</v>
      </c>
      <c r="AJ47" s="23">
        <v>0</v>
      </c>
      <c r="AK47" s="23">
        <v>96.6</v>
      </c>
      <c r="AL47" s="23">
        <v>74.400000000000006</v>
      </c>
      <c r="AM47" s="23">
        <v>128.1</v>
      </c>
      <c r="AN47" s="23">
        <v>66.900000000000006</v>
      </c>
      <c r="AO47" s="23">
        <v>27.9</v>
      </c>
      <c r="AP47" s="23">
        <v>59.4</v>
      </c>
      <c r="AQ47" s="23">
        <v>24</v>
      </c>
      <c r="AR47" s="23">
        <v>111.3</v>
      </c>
      <c r="AS47" s="23">
        <v>89.1</v>
      </c>
      <c r="AT47" s="23">
        <v>87.3</v>
      </c>
      <c r="AU47" s="23">
        <v>139.19999999999999</v>
      </c>
      <c r="AV47" s="23">
        <v>37.200000000000003</v>
      </c>
      <c r="AW47" s="23">
        <v>93</v>
      </c>
      <c r="AX47" s="23">
        <v>467.7</v>
      </c>
      <c r="AY47" s="23">
        <v>0</v>
      </c>
      <c r="AZ47" s="23">
        <v>157.80000000000001</v>
      </c>
      <c r="BA47" s="23">
        <v>87.3</v>
      </c>
      <c r="BB47" s="23">
        <v>54</v>
      </c>
      <c r="BC47" s="23">
        <v>39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0.04</v>
      </c>
      <c r="BL47" s="23">
        <v>0</v>
      </c>
      <c r="BM47" s="23">
        <v>0</v>
      </c>
      <c r="BN47" s="23">
        <v>0.01</v>
      </c>
      <c r="BO47" s="23">
        <v>0</v>
      </c>
      <c r="BP47" s="23">
        <v>0</v>
      </c>
      <c r="BQ47" s="23">
        <v>0</v>
      </c>
      <c r="BR47" s="23">
        <v>0</v>
      </c>
      <c r="BS47" s="23">
        <v>0.03</v>
      </c>
      <c r="BT47" s="23">
        <v>0</v>
      </c>
      <c r="BU47" s="23">
        <v>0</v>
      </c>
      <c r="BV47" s="23">
        <v>0.14000000000000001</v>
      </c>
      <c r="BW47" s="23">
        <v>0.02</v>
      </c>
      <c r="BX47" s="23">
        <v>0</v>
      </c>
      <c r="BY47" s="23">
        <v>0</v>
      </c>
      <c r="BZ47" s="23">
        <v>0</v>
      </c>
      <c r="CA47" s="23">
        <v>0</v>
      </c>
      <c r="CB47" s="23">
        <v>14.1</v>
      </c>
      <c r="CC47" s="24"/>
      <c r="CD47" s="24"/>
      <c r="CE47" s="23">
        <v>0.25</v>
      </c>
      <c r="CG47" s="23">
        <v>4</v>
      </c>
      <c r="CH47" s="23">
        <v>4</v>
      </c>
      <c r="CI47" s="23">
        <v>4</v>
      </c>
      <c r="CJ47" s="23">
        <v>760</v>
      </c>
      <c r="CK47" s="23">
        <v>292.8</v>
      </c>
      <c r="CL47" s="23">
        <v>526.4</v>
      </c>
      <c r="CM47" s="23">
        <v>7.6</v>
      </c>
      <c r="CN47" s="23">
        <v>6.32</v>
      </c>
      <c r="CO47" s="23">
        <v>6.96</v>
      </c>
      <c r="CP47" s="23">
        <v>0</v>
      </c>
      <c r="CQ47" s="23">
        <v>0</v>
      </c>
    </row>
    <row r="48" spans="1:95" s="23" customFormat="1" x14ac:dyDescent="0.25">
      <c r="A48" s="20" t="str">
        <f>"3/10"</f>
        <v>3/10</v>
      </c>
      <c r="B48" s="21" t="s">
        <v>127</v>
      </c>
      <c r="C48" s="22">
        <v>180</v>
      </c>
      <c r="D48" s="43">
        <v>0.14000000000000001</v>
      </c>
      <c r="E48" s="43">
        <v>0</v>
      </c>
      <c r="F48" s="43">
        <v>0.14000000000000001</v>
      </c>
      <c r="G48" s="43">
        <v>0.14000000000000001</v>
      </c>
      <c r="H48" s="43">
        <v>17.27</v>
      </c>
      <c r="I48" s="49">
        <v>67.290731999999991</v>
      </c>
      <c r="J48" s="43">
        <v>0.04</v>
      </c>
      <c r="K48" s="43">
        <v>0</v>
      </c>
      <c r="L48" s="43">
        <v>0</v>
      </c>
      <c r="M48" s="43">
        <v>0</v>
      </c>
      <c r="N48" s="43">
        <v>16.38</v>
      </c>
      <c r="O48" s="43">
        <v>0.27</v>
      </c>
      <c r="P48" s="43">
        <v>0.62</v>
      </c>
      <c r="Q48" s="43">
        <v>0</v>
      </c>
      <c r="R48" s="43">
        <v>0</v>
      </c>
      <c r="S48" s="43">
        <v>0.28999999999999998</v>
      </c>
      <c r="T48" s="43">
        <v>0.19</v>
      </c>
      <c r="U48" s="43">
        <v>9.4</v>
      </c>
      <c r="V48" s="43">
        <v>99.48</v>
      </c>
      <c r="W48" s="43">
        <v>5.98</v>
      </c>
      <c r="X48" s="43">
        <v>3.08</v>
      </c>
      <c r="Y48" s="43">
        <v>3.68</v>
      </c>
      <c r="Z48" s="43">
        <v>0.81</v>
      </c>
      <c r="AA48" s="43">
        <v>0</v>
      </c>
      <c r="AB48" s="43">
        <v>9.7200000000000006</v>
      </c>
      <c r="AC48" s="43">
        <v>1.8</v>
      </c>
      <c r="AD48" s="43">
        <v>7.0000000000000007E-2</v>
      </c>
      <c r="AE48" s="43">
        <v>0.01</v>
      </c>
      <c r="AF48" s="43">
        <v>0.01</v>
      </c>
      <c r="AG48" s="43">
        <v>0.09</v>
      </c>
      <c r="AH48" s="43">
        <v>0.14000000000000001</v>
      </c>
      <c r="AI48" s="43">
        <v>1.44</v>
      </c>
      <c r="AJ48" s="23">
        <v>0</v>
      </c>
      <c r="AK48" s="23">
        <v>4.2300000000000004</v>
      </c>
      <c r="AL48" s="23">
        <v>4.59</v>
      </c>
      <c r="AM48" s="23">
        <v>6.7</v>
      </c>
      <c r="AN48" s="23">
        <v>6.35</v>
      </c>
      <c r="AO48" s="23">
        <v>1.06</v>
      </c>
      <c r="AP48" s="23">
        <v>3.88</v>
      </c>
      <c r="AQ48" s="23">
        <v>1.06</v>
      </c>
      <c r="AR48" s="23">
        <v>3.18</v>
      </c>
      <c r="AS48" s="23">
        <v>6</v>
      </c>
      <c r="AT48" s="23">
        <v>3.53</v>
      </c>
      <c r="AU48" s="23">
        <v>27.52</v>
      </c>
      <c r="AV48" s="23">
        <v>2.4700000000000002</v>
      </c>
      <c r="AW48" s="23">
        <v>4.9400000000000004</v>
      </c>
      <c r="AX48" s="23">
        <v>14.82</v>
      </c>
      <c r="AY48" s="23">
        <v>0</v>
      </c>
      <c r="AZ48" s="23">
        <v>4.59</v>
      </c>
      <c r="BA48" s="23">
        <v>5.64</v>
      </c>
      <c r="BB48" s="23">
        <v>2.12</v>
      </c>
      <c r="BC48" s="23">
        <v>1.76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220.08</v>
      </c>
      <c r="CC48" s="24"/>
      <c r="CD48" s="24"/>
      <c r="CE48" s="23">
        <v>1.62</v>
      </c>
      <c r="CG48" s="23">
        <v>4.5</v>
      </c>
      <c r="CH48" s="23">
        <v>4.5</v>
      </c>
      <c r="CI48" s="23">
        <v>4.5</v>
      </c>
      <c r="CJ48" s="23">
        <v>432</v>
      </c>
      <c r="CK48" s="23">
        <v>208.98</v>
      </c>
      <c r="CL48" s="23">
        <v>320.49</v>
      </c>
      <c r="CM48" s="23">
        <v>41.2</v>
      </c>
      <c r="CN48" s="23">
        <v>24.19</v>
      </c>
      <c r="CO48" s="23">
        <v>32.700000000000003</v>
      </c>
      <c r="CP48" s="23">
        <v>13.5</v>
      </c>
      <c r="CQ48" s="23">
        <v>0</v>
      </c>
    </row>
    <row r="49" spans="1:95" s="23" customFormat="1" ht="31.5" x14ac:dyDescent="0.25">
      <c r="A49" s="20" t="str">
        <f>"32/1"</f>
        <v>32/1</v>
      </c>
      <c r="B49" s="21" t="s">
        <v>128</v>
      </c>
      <c r="C49" s="22">
        <v>50</v>
      </c>
      <c r="D49" s="43">
        <v>0.69</v>
      </c>
      <c r="E49" s="43">
        <v>0</v>
      </c>
      <c r="F49" s="43">
        <v>2.98</v>
      </c>
      <c r="G49" s="43">
        <v>2.98</v>
      </c>
      <c r="H49" s="43">
        <v>4.51</v>
      </c>
      <c r="I49" s="49">
        <v>44.932072920000003</v>
      </c>
      <c r="J49" s="43">
        <v>0.38</v>
      </c>
      <c r="K49" s="43">
        <v>1.95</v>
      </c>
      <c r="L49" s="43">
        <v>0</v>
      </c>
      <c r="M49" s="43">
        <v>0</v>
      </c>
      <c r="N49" s="43">
        <v>3.37</v>
      </c>
      <c r="O49" s="43">
        <v>0.04</v>
      </c>
      <c r="P49" s="43">
        <v>1.0900000000000001</v>
      </c>
      <c r="Q49" s="43">
        <v>0</v>
      </c>
      <c r="R49" s="43">
        <v>0</v>
      </c>
      <c r="S49" s="43">
        <v>0.05</v>
      </c>
      <c r="T49" s="43">
        <v>0.73</v>
      </c>
      <c r="U49" s="43">
        <v>111.56</v>
      </c>
      <c r="V49" s="43">
        <v>111.68</v>
      </c>
      <c r="W49" s="43">
        <v>17.04</v>
      </c>
      <c r="X49" s="43">
        <v>9.65</v>
      </c>
      <c r="Y49" s="43">
        <v>19</v>
      </c>
      <c r="Z49" s="43">
        <v>0.62</v>
      </c>
      <c r="AA49" s="43">
        <v>0</v>
      </c>
      <c r="AB49" s="43">
        <v>4.12</v>
      </c>
      <c r="AC49" s="43">
        <v>0.99</v>
      </c>
      <c r="AD49" s="43">
        <v>1.37</v>
      </c>
      <c r="AE49" s="43">
        <v>0.01</v>
      </c>
      <c r="AF49" s="43">
        <v>0.02</v>
      </c>
      <c r="AG49" s="43">
        <v>7.0000000000000007E-2</v>
      </c>
      <c r="AH49" s="43">
        <v>0.2</v>
      </c>
      <c r="AI49" s="43">
        <v>0.97</v>
      </c>
      <c r="AJ49" s="23">
        <v>0</v>
      </c>
      <c r="AK49" s="23">
        <v>24.4</v>
      </c>
      <c r="AL49" s="23">
        <v>27.62</v>
      </c>
      <c r="AM49" s="23">
        <v>30.85</v>
      </c>
      <c r="AN49" s="23">
        <v>42.35</v>
      </c>
      <c r="AO49" s="23">
        <v>9.2100000000000009</v>
      </c>
      <c r="AP49" s="23">
        <v>24.4</v>
      </c>
      <c r="AQ49" s="23">
        <v>5.98</v>
      </c>
      <c r="AR49" s="23">
        <v>20.72</v>
      </c>
      <c r="AS49" s="23">
        <v>18.420000000000002</v>
      </c>
      <c r="AT49" s="23">
        <v>33.61</v>
      </c>
      <c r="AU49" s="23">
        <v>151</v>
      </c>
      <c r="AV49" s="23">
        <v>6.45</v>
      </c>
      <c r="AW49" s="23">
        <v>17.489999999999998</v>
      </c>
      <c r="AX49" s="23">
        <v>126.14</v>
      </c>
      <c r="AY49" s="23">
        <v>0</v>
      </c>
      <c r="AZ49" s="23">
        <v>21.64</v>
      </c>
      <c r="BA49" s="23">
        <v>29</v>
      </c>
      <c r="BB49" s="23">
        <v>23.02</v>
      </c>
      <c r="BC49" s="23">
        <v>6.91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0.18</v>
      </c>
      <c r="BL49" s="23">
        <v>0</v>
      </c>
      <c r="BM49" s="23">
        <v>0.12</v>
      </c>
      <c r="BN49" s="23">
        <v>0.01</v>
      </c>
      <c r="BO49" s="23">
        <v>0.02</v>
      </c>
      <c r="BP49" s="23">
        <v>0</v>
      </c>
      <c r="BQ49" s="23">
        <v>0</v>
      </c>
      <c r="BR49" s="23">
        <v>0</v>
      </c>
      <c r="BS49" s="23">
        <v>0.7</v>
      </c>
      <c r="BT49" s="23">
        <v>0</v>
      </c>
      <c r="BU49" s="23">
        <v>0</v>
      </c>
      <c r="BV49" s="23">
        <v>1.73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42.53</v>
      </c>
      <c r="CC49" s="24"/>
      <c r="CD49" s="24"/>
      <c r="CE49" s="23">
        <v>0.69</v>
      </c>
      <c r="CG49" s="23">
        <v>13.58</v>
      </c>
      <c r="CH49" s="23">
        <v>8.49</v>
      </c>
      <c r="CI49" s="23">
        <v>11.04</v>
      </c>
      <c r="CJ49" s="23">
        <v>427.16</v>
      </c>
      <c r="CK49" s="23">
        <v>102.19</v>
      </c>
      <c r="CL49" s="23">
        <v>264.68</v>
      </c>
      <c r="CM49" s="23">
        <v>2.0499999999999998</v>
      </c>
      <c r="CN49" s="23">
        <v>1.3</v>
      </c>
      <c r="CO49" s="23">
        <v>1.67</v>
      </c>
      <c r="CP49" s="23">
        <v>0</v>
      </c>
      <c r="CQ49" s="23">
        <v>0.25</v>
      </c>
    </row>
    <row r="50" spans="1:95" s="23" customFormat="1" ht="31.5" x14ac:dyDescent="0.25">
      <c r="A50" s="20" t="str">
        <f>"11/2"</f>
        <v>11/2</v>
      </c>
      <c r="B50" s="21" t="s">
        <v>129</v>
      </c>
      <c r="C50" s="22">
        <v>180</v>
      </c>
      <c r="D50" s="43">
        <v>2.4300000000000002</v>
      </c>
      <c r="E50" s="43">
        <v>5.86</v>
      </c>
      <c r="F50" s="43">
        <v>7.57</v>
      </c>
      <c r="G50" s="43">
        <v>3.88</v>
      </c>
      <c r="H50" s="43">
        <v>12.36</v>
      </c>
      <c r="I50" s="49">
        <v>126.02775959999998</v>
      </c>
      <c r="J50" s="43">
        <v>1.87</v>
      </c>
      <c r="K50" s="43">
        <v>2.34</v>
      </c>
      <c r="L50" s="43">
        <v>0</v>
      </c>
      <c r="M50" s="43">
        <v>0</v>
      </c>
      <c r="N50" s="43">
        <v>1.53</v>
      </c>
      <c r="O50" s="43">
        <v>9.5500000000000007</v>
      </c>
      <c r="P50" s="43">
        <v>1.28</v>
      </c>
      <c r="Q50" s="43">
        <v>0</v>
      </c>
      <c r="R50" s="43">
        <v>0</v>
      </c>
      <c r="S50" s="43">
        <v>0.21</v>
      </c>
      <c r="T50" s="43">
        <v>2.23</v>
      </c>
      <c r="U50" s="43">
        <v>542.77</v>
      </c>
      <c r="V50" s="43">
        <v>307.06</v>
      </c>
      <c r="W50" s="43">
        <v>14.33</v>
      </c>
      <c r="X50" s="43">
        <v>16.399999999999999</v>
      </c>
      <c r="Y50" s="43">
        <v>45.65</v>
      </c>
      <c r="Z50" s="43">
        <v>0.63</v>
      </c>
      <c r="AA50" s="43">
        <v>0</v>
      </c>
      <c r="AB50" s="43">
        <v>702.43</v>
      </c>
      <c r="AC50" s="43">
        <v>146.16</v>
      </c>
      <c r="AD50" s="43">
        <v>1.72</v>
      </c>
      <c r="AE50" s="43">
        <v>7.0000000000000007E-2</v>
      </c>
      <c r="AF50" s="43">
        <v>0.06</v>
      </c>
      <c r="AG50" s="43">
        <v>0.69</v>
      </c>
      <c r="AH50" s="43">
        <v>1.22</v>
      </c>
      <c r="AI50" s="43">
        <v>4.82</v>
      </c>
      <c r="AJ50" s="23">
        <v>0</v>
      </c>
      <c r="AK50" s="23">
        <v>30.86</v>
      </c>
      <c r="AL50" s="23">
        <v>35.97</v>
      </c>
      <c r="AM50" s="23">
        <v>47.99</v>
      </c>
      <c r="AN50" s="23">
        <v>45.82</v>
      </c>
      <c r="AO50" s="23">
        <v>10.36</v>
      </c>
      <c r="AP50" s="23">
        <v>31.71</v>
      </c>
      <c r="AQ50" s="23">
        <v>14.59</v>
      </c>
      <c r="AR50" s="23">
        <v>40.200000000000003</v>
      </c>
      <c r="AS50" s="23">
        <v>43.52</v>
      </c>
      <c r="AT50" s="23">
        <v>93.47</v>
      </c>
      <c r="AU50" s="23">
        <v>64.64</v>
      </c>
      <c r="AV50" s="23">
        <v>13.14</v>
      </c>
      <c r="AW50" s="23">
        <v>32.590000000000003</v>
      </c>
      <c r="AX50" s="23">
        <v>235.97</v>
      </c>
      <c r="AY50" s="23">
        <v>0</v>
      </c>
      <c r="AZ50" s="23">
        <v>49.75</v>
      </c>
      <c r="BA50" s="23">
        <v>29.81</v>
      </c>
      <c r="BB50" s="23">
        <v>23.89</v>
      </c>
      <c r="BC50" s="23">
        <v>13.16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0.24</v>
      </c>
      <c r="BL50" s="23">
        <v>0</v>
      </c>
      <c r="BM50" s="23">
        <v>0.14000000000000001</v>
      </c>
      <c r="BN50" s="23">
        <v>0.01</v>
      </c>
      <c r="BO50" s="23">
        <v>0.02</v>
      </c>
      <c r="BP50" s="23">
        <v>0</v>
      </c>
      <c r="BQ50" s="23">
        <v>0</v>
      </c>
      <c r="BR50" s="23">
        <v>0</v>
      </c>
      <c r="BS50" s="23">
        <v>0.83</v>
      </c>
      <c r="BT50" s="23">
        <v>0</v>
      </c>
      <c r="BU50" s="23">
        <v>0</v>
      </c>
      <c r="BV50" s="23">
        <v>2.1800000000000002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197.32</v>
      </c>
      <c r="CC50" s="24"/>
      <c r="CD50" s="24"/>
      <c r="CE50" s="23">
        <v>117.07</v>
      </c>
      <c r="CG50" s="23">
        <v>49.97</v>
      </c>
      <c r="CH50" s="23">
        <v>27.9</v>
      </c>
      <c r="CI50" s="23">
        <v>38.93</v>
      </c>
      <c r="CJ50" s="23">
        <v>788.76</v>
      </c>
      <c r="CK50" s="23">
        <v>419.65</v>
      </c>
      <c r="CL50" s="23">
        <v>604.20000000000005</v>
      </c>
      <c r="CM50" s="23">
        <v>40.53</v>
      </c>
      <c r="CN50" s="23">
        <v>19.87</v>
      </c>
      <c r="CO50" s="23">
        <v>30.2</v>
      </c>
      <c r="CP50" s="23">
        <v>0</v>
      </c>
      <c r="CQ50" s="23">
        <v>1.08</v>
      </c>
    </row>
    <row r="51" spans="1:95" s="23" customFormat="1" ht="31.5" x14ac:dyDescent="0.25">
      <c r="A51" s="20" t="str">
        <f>"3/3"</f>
        <v>3/3</v>
      </c>
      <c r="B51" s="21" t="s">
        <v>130</v>
      </c>
      <c r="C51" s="22">
        <v>150</v>
      </c>
      <c r="D51" s="43">
        <v>3.11</v>
      </c>
      <c r="E51" s="43">
        <v>0.55000000000000004</v>
      </c>
      <c r="F51" s="43">
        <v>3.54</v>
      </c>
      <c r="G51" s="43">
        <v>0.51</v>
      </c>
      <c r="H51" s="43">
        <v>22.09</v>
      </c>
      <c r="I51" s="49">
        <v>131.52052499999999</v>
      </c>
      <c r="J51" s="43">
        <v>2.2200000000000002</v>
      </c>
      <c r="K51" s="43">
        <v>0.08</v>
      </c>
      <c r="L51" s="43">
        <v>0</v>
      </c>
      <c r="M51" s="43">
        <v>0</v>
      </c>
      <c r="N51" s="43">
        <v>2.16</v>
      </c>
      <c r="O51" s="43">
        <v>18.23</v>
      </c>
      <c r="P51" s="43">
        <v>1.7</v>
      </c>
      <c r="Q51" s="43">
        <v>0</v>
      </c>
      <c r="R51" s="43">
        <v>0</v>
      </c>
      <c r="S51" s="43">
        <v>0.28999999999999998</v>
      </c>
      <c r="T51" s="43">
        <v>1.89</v>
      </c>
      <c r="U51" s="43">
        <v>77.84</v>
      </c>
      <c r="V51" s="43">
        <v>636.26</v>
      </c>
      <c r="W51" s="43">
        <v>33.96</v>
      </c>
      <c r="X51" s="43">
        <v>30.35</v>
      </c>
      <c r="Y51" s="43">
        <v>86.82</v>
      </c>
      <c r="Z51" s="43">
        <v>1.1200000000000001</v>
      </c>
      <c r="AA51" s="43">
        <v>18.75</v>
      </c>
      <c r="AB51" s="43">
        <v>34.11</v>
      </c>
      <c r="AC51" s="43">
        <v>25.05</v>
      </c>
      <c r="AD51" s="43">
        <v>0.17</v>
      </c>
      <c r="AE51" s="43">
        <v>0.12</v>
      </c>
      <c r="AF51" s="43">
        <v>0.1</v>
      </c>
      <c r="AG51" s="43">
        <v>1.33</v>
      </c>
      <c r="AH51" s="43">
        <v>2.59</v>
      </c>
      <c r="AI51" s="43">
        <v>5.45</v>
      </c>
      <c r="AJ51" s="23">
        <v>0</v>
      </c>
      <c r="AK51" s="23">
        <v>33.56</v>
      </c>
      <c r="AL51" s="23">
        <v>52.76</v>
      </c>
      <c r="AM51" s="23">
        <v>66.83</v>
      </c>
      <c r="AN51" s="23">
        <v>78.55</v>
      </c>
      <c r="AO51" s="23">
        <v>13.43</v>
      </c>
      <c r="AP51" s="23">
        <v>52.97</v>
      </c>
      <c r="AQ51" s="23">
        <v>27.18</v>
      </c>
      <c r="AR51" s="23">
        <v>54.08</v>
      </c>
      <c r="AS51" s="23">
        <v>75.67</v>
      </c>
      <c r="AT51" s="23">
        <v>206.13</v>
      </c>
      <c r="AU51" s="23">
        <v>91.81</v>
      </c>
      <c r="AV51" s="23">
        <v>19.2</v>
      </c>
      <c r="AW51" s="23">
        <v>53.44</v>
      </c>
      <c r="AX51" s="23">
        <v>287.20999999999998</v>
      </c>
      <c r="AY51" s="23">
        <v>0</v>
      </c>
      <c r="AZ51" s="23">
        <v>40.19</v>
      </c>
      <c r="BA51" s="23">
        <v>36.549999999999997</v>
      </c>
      <c r="BB51" s="23">
        <v>39.97</v>
      </c>
      <c r="BC51" s="23">
        <v>17.03</v>
      </c>
      <c r="BD51" s="23">
        <v>0.1</v>
      </c>
      <c r="BE51" s="23">
        <v>0.04</v>
      </c>
      <c r="BF51" s="23">
        <v>0.02</v>
      </c>
      <c r="BG51" s="23">
        <v>0.05</v>
      </c>
      <c r="BH51" s="23">
        <v>0.06</v>
      </c>
      <c r="BI51" s="23">
        <v>0.28999999999999998</v>
      </c>
      <c r="BJ51" s="23">
        <v>0</v>
      </c>
      <c r="BK51" s="23">
        <v>0.88</v>
      </c>
      <c r="BL51" s="23">
        <v>0</v>
      </c>
      <c r="BM51" s="23">
        <v>0.26</v>
      </c>
      <c r="BN51" s="23">
        <v>0</v>
      </c>
      <c r="BO51" s="23">
        <v>0</v>
      </c>
      <c r="BP51" s="23">
        <v>0</v>
      </c>
      <c r="BQ51" s="23">
        <v>0.05</v>
      </c>
      <c r="BR51" s="23">
        <v>0.09</v>
      </c>
      <c r="BS51" s="23">
        <v>0.85</v>
      </c>
      <c r="BT51" s="23">
        <v>0</v>
      </c>
      <c r="BU51" s="23">
        <v>0</v>
      </c>
      <c r="BV51" s="23">
        <v>0.14000000000000001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123.74</v>
      </c>
      <c r="CC51" s="24"/>
      <c r="CD51" s="24"/>
      <c r="CE51" s="23">
        <v>24.43</v>
      </c>
      <c r="CG51" s="23">
        <v>14.07</v>
      </c>
      <c r="CH51" s="23">
        <v>9.33</v>
      </c>
      <c r="CI51" s="23">
        <v>11.7</v>
      </c>
      <c r="CJ51" s="23">
        <v>481.65</v>
      </c>
      <c r="CK51" s="23">
        <v>423.36</v>
      </c>
      <c r="CL51" s="23">
        <v>452.5</v>
      </c>
      <c r="CM51" s="23">
        <v>19.53</v>
      </c>
      <c r="CN51" s="23">
        <v>2.87</v>
      </c>
      <c r="CO51" s="23">
        <v>11.2</v>
      </c>
      <c r="CP51" s="23">
        <v>0</v>
      </c>
      <c r="CQ51" s="23">
        <v>0.23</v>
      </c>
    </row>
    <row r="52" spans="1:95" s="9" customFormat="1" x14ac:dyDescent="0.25">
      <c r="A52" s="16" t="str">
        <f>"36/8"</f>
        <v>36/8</v>
      </c>
      <c r="B52" s="33" t="s">
        <v>189</v>
      </c>
      <c r="C52" s="18">
        <v>70</v>
      </c>
      <c r="D52" s="44">
        <v>7.48</v>
      </c>
      <c r="E52" s="44">
        <v>7.53</v>
      </c>
      <c r="F52" s="44">
        <v>7.5</v>
      </c>
      <c r="G52" s="50">
        <v>134.55705409999999</v>
      </c>
      <c r="H52" s="18">
        <v>10</v>
      </c>
      <c r="I52" s="18">
        <v>135</v>
      </c>
      <c r="J52" s="18">
        <v>0</v>
      </c>
      <c r="K52" s="18">
        <v>0</v>
      </c>
      <c r="L52" s="18">
        <v>1.77</v>
      </c>
      <c r="M52" s="18">
        <v>6.42</v>
      </c>
      <c r="N52" s="18">
        <v>1.83</v>
      </c>
      <c r="O52" s="18">
        <v>0</v>
      </c>
      <c r="P52" s="18">
        <v>0</v>
      </c>
      <c r="Q52" s="18">
        <v>0.05</v>
      </c>
      <c r="R52" s="18">
        <v>1.08</v>
      </c>
      <c r="S52" s="18">
        <v>155.71</v>
      </c>
      <c r="T52" s="18">
        <v>146.44</v>
      </c>
      <c r="U52" s="44">
        <v>13.09</v>
      </c>
      <c r="V52" s="44">
        <v>16.11</v>
      </c>
      <c r="W52" s="44">
        <v>13.1</v>
      </c>
      <c r="X52" s="44">
        <v>16.100000000000001</v>
      </c>
      <c r="Y52" s="44">
        <v>105.2</v>
      </c>
      <c r="Z52" s="44">
        <v>1.5</v>
      </c>
      <c r="AA52" s="44">
        <v>0</v>
      </c>
      <c r="AB52" s="44">
        <v>1.84</v>
      </c>
      <c r="AC52" s="44">
        <v>0.04</v>
      </c>
      <c r="AD52" s="44">
        <v>7.0000000000000007E-2</v>
      </c>
      <c r="AE52" s="44">
        <v>2.21</v>
      </c>
      <c r="AF52" s="44">
        <v>4.1399999999999997</v>
      </c>
      <c r="AG52" s="44">
        <v>2.1</v>
      </c>
      <c r="AH52" s="9">
        <v>0</v>
      </c>
      <c r="AI52" s="9">
        <v>2.1</v>
      </c>
      <c r="AJ52" s="9">
        <v>370.07</v>
      </c>
      <c r="AK52" s="9">
        <v>698.94</v>
      </c>
      <c r="AL52" s="9">
        <v>1141.9000000000001</v>
      </c>
      <c r="AM52" s="9">
        <v>206.29</v>
      </c>
      <c r="AN52" s="9">
        <v>370.4</v>
      </c>
      <c r="AO52" s="9">
        <v>99.59</v>
      </c>
      <c r="AP52" s="9">
        <v>380.03</v>
      </c>
      <c r="AQ52" s="9">
        <v>502</v>
      </c>
      <c r="AR52" s="9">
        <v>492.55</v>
      </c>
      <c r="AS52" s="9">
        <v>807.25</v>
      </c>
      <c r="AT52" s="9">
        <v>322.81</v>
      </c>
      <c r="AU52" s="9">
        <v>434.09</v>
      </c>
      <c r="AV52" s="9">
        <v>1488.66</v>
      </c>
      <c r="AW52" s="9">
        <v>125.35</v>
      </c>
      <c r="AX52" s="9">
        <v>343.74</v>
      </c>
      <c r="AY52" s="9">
        <v>371.2</v>
      </c>
      <c r="AZ52" s="9">
        <v>308.89999999999998</v>
      </c>
      <c r="BA52" s="9">
        <v>125.86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0.21</v>
      </c>
      <c r="BJ52" s="9">
        <v>0</v>
      </c>
      <c r="BK52" s="9">
        <v>0.13</v>
      </c>
      <c r="BL52" s="9">
        <v>0.01</v>
      </c>
      <c r="BM52" s="9">
        <v>0.02</v>
      </c>
      <c r="BN52" s="9">
        <v>0</v>
      </c>
      <c r="BO52" s="9">
        <v>0</v>
      </c>
      <c r="BP52" s="9">
        <v>0</v>
      </c>
      <c r="BQ52" s="9">
        <v>0.79</v>
      </c>
      <c r="BR52" s="9">
        <v>0</v>
      </c>
      <c r="BS52" s="9">
        <v>0</v>
      </c>
      <c r="BT52" s="9">
        <v>1.94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63.88</v>
      </c>
      <c r="CA52" s="19"/>
      <c r="CB52" s="19"/>
      <c r="CC52" s="9">
        <v>0</v>
      </c>
      <c r="CE52" s="9">
        <v>18.329999999999998</v>
      </c>
      <c r="CF52" s="9">
        <v>11.33</v>
      </c>
      <c r="CG52" s="9">
        <v>14.83</v>
      </c>
      <c r="CH52" s="9">
        <v>1989.1</v>
      </c>
      <c r="CI52" s="9">
        <v>1140.6400000000001</v>
      </c>
      <c r="CJ52" s="9">
        <v>1564.87</v>
      </c>
      <c r="CK52" s="9">
        <v>17.739999999999998</v>
      </c>
      <c r="CL52" s="9">
        <v>10.210000000000001</v>
      </c>
      <c r="CM52" s="9">
        <v>13.98</v>
      </c>
      <c r="CN52" s="9">
        <v>0</v>
      </c>
      <c r="CO52" s="9">
        <v>0.35</v>
      </c>
    </row>
    <row r="53" spans="1:95" s="10" customFormat="1" x14ac:dyDescent="0.25">
      <c r="A53" s="25"/>
      <c r="B53" s="26" t="s">
        <v>117</v>
      </c>
      <c r="C53" s="27">
        <f>SUM(C46:C52)</f>
        <v>680</v>
      </c>
      <c r="D53" s="45">
        <f t="shared" ref="D53:AI53" si="7">SUM(D46:D52)</f>
        <v>16.87</v>
      </c>
      <c r="E53" s="45">
        <f t="shared" si="7"/>
        <v>13.940000000000001</v>
      </c>
      <c r="F53" s="45">
        <f t="shared" si="7"/>
        <v>22.21</v>
      </c>
      <c r="G53" s="45">
        <f t="shared" si="7"/>
        <v>142.55705409999999</v>
      </c>
      <c r="H53" s="45">
        <f t="shared" si="7"/>
        <v>86.11999999999999</v>
      </c>
      <c r="I53" s="51">
        <f t="shared" si="7"/>
        <v>598.09628951999991</v>
      </c>
      <c r="J53" s="45">
        <f t="shared" si="7"/>
        <v>4.57</v>
      </c>
      <c r="K53" s="45">
        <f t="shared" si="7"/>
        <v>4.37</v>
      </c>
      <c r="L53" s="45">
        <f t="shared" si="7"/>
        <v>1.77</v>
      </c>
      <c r="M53" s="45">
        <f t="shared" si="7"/>
        <v>6.42</v>
      </c>
      <c r="N53" s="45">
        <f t="shared" si="7"/>
        <v>25.85</v>
      </c>
      <c r="O53" s="45">
        <f t="shared" si="7"/>
        <v>44.870000000000005</v>
      </c>
      <c r="P53" s="45">
        <f t="shared" si="7"/>
        <v>7.2200000000000006</v>
      </c>
      <c r="Q53" s="45">
        <f t="shared" si="7"/>
        <v>0.05</v>
      </c>
      <c r="R53" s="45">
        <f t="shared" si="7"/>
        <v>1.08</v>
      </c>
      <c r="S53" s="45">
        <f t="shared" si="7"/>
        <v>156.85</v>
      </c>
      <c r="T53" s="45">
        <f t="shared" si="7"/>
        <v>152.59</v>
      </c>
      <c r="U53" s="45">
        <f t="shared" si="7"/>
        <v>937.66000000000008</v>
      </c>
      <c r="V53" s="45">
        <f t="shared" si="7"/>
        <v>1244.0899999999999</v>
      </c>
      <c r="W53" s="45">
        <f t="shared" si="7"/>
        <v>94.91</v>
      </c>
      <c r="X53" s="45">
        <f t="shared" si="7"/>
        <v>89.68</v>
      </c>
      <c r="Y53" s="45">
        <f t="shared" si="7"/>
        <v>307.75</v>
      </c>
      <c r="Z53" s="45">
        <f t="shared" si="7"/>
        <v>5.85</v>
      </c>
      <c r="AA53" s="45">
        <f t="shared" si="7"/>
        <v>18.75</v>
      </c>
      <c r="AB53" s="45">
        <f t="shared" si="7"/>
        <v>753.72</v>
      </c>
      <c r="AC53" s="45">
        <f t="shared" si="7"/>
        <v>174.34</v>
      </c>
      <c r="AD53" s="45">
        <f t="shared" si="7"/>
        <v>3.82</v>
      </c>
      <c r="AE53" s="45">
        <f t="shared" si="7"/>
        <v>2.4699999999999998</v>
      </c>
      <c r="AF53" s="45">
        <f t="shared" si="7"/>
        <v>4.3499999999999996</v>
      </c>
      <c r="AG53" s="45">
        <f t="shared" si="7"/>
        <v>4.49</v>
      </c>
      <c r="AH53" s="45">
        <f t="shared" si="7"/>
        <v>4.75</v>
      </c>
      <c r="AI53" s="45">
        <f t="shared" si="7"/>
        <v>14.78</v>
      </c>
      <c r="AJ53" s="10">
        <v>0</v>
      </c>
      <c r="AK53" s="10">
        <v>604.1</v>
      </c>
      <c r="AL53" s="10">
        <v>530.1</v>
      </c>
      <c r="AM53" s="10">
        <v>874.89</v>
      </c>
      <c r="AN53" s="10">
        <v>1079.42</v>
      </c>
      <c r="AO53" s="10">
        <v>230.49</v>
      </c>
      <c r="AP53" s="10">
        <v>480.92</v>
      </c>
      <c r="AQ53" s="10">
        <v>158.85</v>
      </c>
      <c r="AR53" s="10">
        <v>578.41999999999996</v>
      </c>
      <c r="AS53" s="10">
        <v>648.16</v>
      </c>
      <c r="AT53" s="10">
        <v>855.91</v>
      </c>
      <c r="AU53" s="10">
        <v>1152.6400000000001</v>
      </c>
      <c r="AV53" s="10">
        <v>335.81</v>
      </c>
      <c r="AW53" s="10">
        <v>561.86</v>
      </c>
      <c r="AX53" s="10">
        <v>2620.64</v>
      </c>
      <c r="AY53" s="10">
        <v>85.87</v>
      </c>
      <c r="AZ53" s="10">
        <v>648.59</v>
      </c>
      <c r="BA53" s="10">
        <v>517.13</v>
      </c>
      <c r="BB53" s="10">
        <v>410.72</v>
      </c>
      <c r="BC53" s="10">
        <v>199.38</v>
      </c>
      <c r="BD53" s="10">
        <v>0.1</v>
      </c>
      <c r="BE53" s="10">
        <v>0.04</v>
      </c>
      <c r="BF53" s="10">
        <v>0.02</v>
      </c>
      <c r="BG53" s="10">
        <v>0.05</v>
      </c>
      <c r="BH53" s="10">
        <v>0.06</v>
      </c>
      <c r="BI53" s="10">
        <v>0.28999999999999998</v>
      </c>
      <c r="BJ53" s="10">
        <v>0</v>
      </c>
      <c r="BK53" s="10">
        <v>1.41</v>
      </c>
      <c r="BL53" s="10">
        <v>0</v>
      </c>
      <c r="BM53" s="10">
        <v>0.56000000000000005</v>
      </c>
      <c r="BN53" s="10">
        <v>0.03</v>
      </c>
      <c r="BO53" s="10">
        <v>0.05</v>
      </c>
      <c r="BP53" s="10">
        <v>0</v>
      </c>
      <c r="BQ53" s="10">
        <v>0.05</v>
      </c>
      <c r="BR53" s="10">
        <v>0.1</v>
      </c>
      <c r="BS53" s="10">
        <v>2.62</v>
      </c>
      <c r="BT53" s="10">
        <v>0</v>
      </c>
      <c r="BU53" s="10">
        <v>0</v>
      </c>
      <c r="BV53" s="10">
        <v>4.78</v>
      </c>
      <c r="BW53" s="10">
        <v>0.03</v>
      </c>
      <c r="BX53" s="10">
        <v>0</v>
      </c>
      <c r="BY53" s="10">
        <v>0</v>
      </c>
      <c r="BZ53" s="10">
        <v>0</v>
      </c>
      <c r="CA53" s="10">
        <v>0</v>
      </c>
      <c r="CB53" s="10">
        <v>685.43</v>
      </c>
      <c r="CC53" s="8"/>
      <c r="CD53" s="8" t="e">
        <f>$I$53/#REF!*100</f>
        <v>#REF!</v>
      </c>
      <c r="CE53" s="10">
        <v>145.25</v>
      </c>
      <c r="CG53" s="10">
        <v>93.16</v>
      </c>
      <c r="CH53" s="10">
        <v>58.08</v>
      </c>
      <c r="CI53" s="10">
        <v>75.62</v>
      </c>
      <c r="CJ53" s="10">
        <v>5027.88</v>
      </c>
      <c r="CK53" s="10">
        <v>2509.88</v>
      </c>
      <c r="CL53" s="10">
        <v>3768.88</v>
      </c>
      <c r="CM53" s="10">
        <v>131.97999999999999</v>
      </c>
      <c r="CN53" s="10">
        <v>71.28</v>
      </c>
      <c r="CO53" s="10">
        <v>101.63</v>
      </c>
      <c r="CP53" s="10">
        <v>13.5</v>
      </c>
      <c r="CQ53" s="10">
        <v>1.56</v>
      </c>
    </row>
    <row r="54" spans="1:95" x14ac:dyDescent="0.25">
      <c r="B54" s="32" t="s">
        <v>184</v>
      </c>
    </row>
    <row r="55" spans="1:95" s="23" customFormat="1" x14ac:dyDescent="0.25">
      <c r="A55" s="20" t="str">
        <f>"-"</f>
        <v>-</v>
      </c>
      <c r="B55" s="21" t="s">
        <v>105</v>
      </c>
      <c r="C55" s="22">
        <v>20</v>
      </c>
      <c r="D55" s="43">
        <v>1.5</v>
      </c>
      <c r="E55" s="43">
        <v>0</v>
      </c>
      <c r="F55" s="43">
        <v>1</v>
      </c>
      <c r="G55" s="43">
        <v>0.6</v>
      </c>
      <c r="H55" s="43">
        <v>7.46</v>
      </c>
      <c r="I55" s="49">
        <v>44.223999999999997</v>
      </c>
      <c r="J55" s="43">
        <v>0.1</v>
      </c>
      <c r="K55" s="43">
        <v>0</v>
      </c>
      <c r="L55" s="43">
        <v>0</v>
      </c>
      <c r="M55" s="43">
        <v>0</v>
      </c>
      <c r="N55" s="43">
        <v>0.66</v>
      </c>
      <c r="O55" s="43">
        <v>6.16</v>
      </c>
      <c r="P55" s="43">
        <v>0.64</v>
      </c>
      <c r="Q55" s="43">
        <v>0</v>
      </c>
      <c r="R55" s="43">
        <v>0</v>
      </c>
      <c r="S55" s="43">
        <v>0.06</v>
      </c>
      <c r="T55" s="43">
        <v>0.32</v>
      </c>
      <c r="U55" s="43">
        <v>85.8</v>
      </c>
      <c r="V55" s="43">
        <v>26.2</v>
      </c>
      <c r="W55" s="43">
        <v>4.4000000000000004</v>
      </c>
      <c r="X55" s="43">
        <v>6.6</v>
      </c>
      <c r="Y55" s="43">
        <v>17</v>
      </c>
      <c r="Z55" s="43">
        <v>0.4</v>
      </c>
      <c r="AA55" s="43">
        <v>0</v>
      </c>
      <c r="AB55" s="43">
        <v>0</v>
      </c>
      <c r="AC55" s="43">
        <v>0</v>
      </c>
      <c r="AD55" s="43">
        <v>0.34</v>
      </c>
      <c r="AE55" s="43">
        <v>0.03</v>
      </c>
      <c r="AF55" s="43">
        <v>0.01</v>
      </c>
      <c r="AG55" s="43">
        <v>0.32</v>
      </c>
      <c r="AH55" s="43">
        <v>0.6</v>
      </c>
      <c r="AI55" s="43">
        <v>0</v>
      </c>
      <c r="AJ55" s="23">
        <v>0</v>
      </c>
      <c r="AK55" s="23">
        <v>74.400000000000006</v>
      </c>
      <c r="AL55" s="23">
        <v>77.2</v>
      </c>
      <c r="AM55" s="23">
        <v>118.2</v>
      </c>
      <c r="AN55" s="23">
        <v>39.799999999999997</v>
      </c>
      <c r="AO55" s="23">
        <v>23.4</v>
      </c>
      <c r="AP55" s="23">
        <v>46.8</v>
      </c>
      <c r="AQ55" s="23">
        <v>17.600000000000001</v>
      </c>
      <c r="AR55" s="23">
        <v>84</v>
      </c>
      <c r="AS55" s="23">
        <v>52.2</v>
      </c>
      <c r="AT55" s="23">
        <v>72.599999999999994</v>
      </c>
      <c r="AU55" s="23">
        <v>60.2</v>
      </c>
      <c r="AV55" s="23">
        <v>32.200000000000003</v>
      </c>
      <c r="AW55" s="23">
        <v>56</v>
      </c>
      <c r="AX55" s="23">
        <v>465</v>
      </c>
      <c r="AY55" s="23">
        <v>0</v>
      </c>
      <c r="AZ55" s="23">
        <v>151.4</v>
      </c>
      <c r="BA55" s="23">
        <v>66.2</v>
      </c>
      <c r="BB55" s="23">
        <v>44.4</v>
      </c>
      <c r="BC55" s="23">
        <v>34.6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7.0000000000000007E-2</v>
      </c>
      <c r="BL55" s="23">
        <v>0</v>
      </c>
      <c r="BM55" s="23">
        <v>0.03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0.23</v>
      </c>
      <c r="BT55" s="23">
        <v>0</v>
      </c>
      <c r="BU55" s="23">
        <v>0</v>
      </c>
      <c r="BV55" s="23">
        <v>0.18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6.82</v>
      </c>
      <c r="CC55" s="24"/>
      <c r="CD55" s="24"/>
      <c r="CE55" s="23">
        <v>0</v>
      </c>
      <c r="CG55" s="23">
        <v>0</v>
      </c>
      <c r="CH55" s="23">
        <v>0</v>
      </c>
      <c r="CI55" s="23">
        <v>0</v>
      </c>
      <c r="CJ55" s="23">
        <v>1330</v>
      </c>
      <c r="CK55" s="23">
        <v>512.4</v>
      </c>
      <c r="CL55" s="23">
        <v>921.2</v>
      </c>
      <c r="CM55" s="23">
        <v>10.64</v>
      </c>
      <c r="CN55" s="23">
        <v>10.64</v>
      </c>
      <c r="CO55" s="23">
        <v>10.64</v>
      </c>
      <c r="CP55" s="23">
        <v>0</v>
      </c>
      <c r="CQ55" s="23">
        <v>0</v>
      </c>
    </row>
    <row r="56" spans="1:95" s="23" customFormat="1" x14ac:dyDescent="0.25">
      <c r="A56" s="20" t="str">
        <f>"-"</f>
        <v>-</v>
      </c>
      <c r="B56" s="21" t="s">
        <v>182</v>
      </c>
      <c r="C56" s="22">
        <v>180</v>
      </c>
      <c r="D56" s="43">
        <v>0.9</v>
      </c>
      <c r="E56" s="43">
        <v>0</v>
      </c>
      <c r="F56" s="43">
        <v>0.18</v>
      </c>
      <c r="G56" s="43">
        <v>0</v>
      </c>
      <c r="H56" s="43">
        <v>18.54</v>
      </c>
      <c r="I56" s="49">
        <v>77.831999999999994</v>
      </c>
      <c r="J56" s="43">
        <v>0</v>
      </c>
      <c r="K56" s="43">
        <v>0</v>
      </c>
      <c r="L56" s="43">
        <v>0</v>
      </c>
      <c r="M56" s="43">
        <v>0</v>
      </c>
      <c r="N56" s="43">
        <v>17.82</v>
      </c>
      <c r="O56" s="43">
        <v>0.36</v>
      </c>
      <c r="P56" s="43">
        <v>0.36</v>
      </c>
      <c r="Q56" s="43">
        <v>0</v>
      </c>
      <c r="R56" s="43">
        <v>0</v>
      </c>
      <c r="S56" s="43">
        <v>0.9</v>
      </c>
      <c r="T56" s="43">
        <v>0.54</v>
      </c>
      <c r="U56" s="43">
        <v>10.8</v>
      </c>
      <c r="V56" s="43">
        <v>216</v>
      </c>
      <c r="W56" s="43">
        <v>12.6</v>
      </c>
      <c r="X56" s="43">
        <v>7.2</v>
      </c>
      <c r="Y56" s="43">
        <v>12.6</v>
      </c>
      <c r="Z56" s="43">
        <v>2.52</v>
      </c>
      <c r="AA56" s="43">
        <v>0</v>
      </c>
      <c r="AB56" s="43">
        <v>0</v>
      </c>
      <c r="AC56" s="43">
        <v>0</v>
      </c>
      <c r="AD56" s="43">
        <v>0.18</v>
      </c>
      <c r="AE56" s="43">
        <v>0.02</v>
      </c>
      <c r="AF56" s="43">
        <v>0.02</v>
      </c>
      <c r="AG56" s="43">
        <v>0.18</v>
      </c>
      <c r="AH56" s="43">
        <v>0.36</v>
      </c>
      <c r="AI56" s="43">
        <v>3.6</v>
      </c>
      <c r="AJ56" s="23">
        <v>0.36</v>
      </c>
      <c r="AK56" s="23">
        <v>14.4</v>
      </c>
      <c r="AL56" s="23">
        <v>18</v>
      </c>
      <c r="AM56" s="23">
        <v>25.2</v>
      </c>
      <c r="AN56" s="23">
        <v>25.2</v>
      </c>
      <c r="AO56" s="23">
        <v>3.6</v>
      </c>
      <c r="AP56" s="23">
        <v>14.4</v>
      </c>
      <c r="AQ56" s="23">
        <v>3.6</v>
      </c>
      <c r="AR56" s="23">
        <v>12.6</v>
      </c>
      <c r="AS56" s="23">
        <v>23.4</v>
      </c>
      <c r="AT56" s="23">
        <v>14.4</v>
      </c>
      <c r="AU56" s="23">
        <v>104.4</v>
      </c>
      <c r="AV56" s="23">
        <v>9</v>
      </c>
      <c r="AW56" s="23">
        <v>19.8</v>
      </c>
      <c r="AX56" s="23">
        <v>57.6</v>
      </c>
      <c r="AY56" s="23">
        <v>0</v>
      </c>
      <c r="AZ56" s="23">
        <v>18</v>
      </c>
      <c r="BA56" s="23">
        <v>21.6</v>
      </c>
      <c r="BB56" s="23">
        <v>9</v>
      </c>
      <c r="BC56" s="23">
        <v>7.2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158.58000000000001</v>
      </c>
      <c r="CC56" s="24"/>
      <c r="CD56" s="24"/>
      <c r="CE56" s="23">
        <v>0</v>
      </c>
      <c r="CG56" s="23">
        <v>3.6</v>
      </c>
      <c r="CH56" s="23">
        <v>3.6</v>
      </c>
      <c r="CI56" s="23">
        <v>3.6</v>
      </c>
      <c r="CJ56" s="23">
        <v>360</v>
      </c>
      <c r="CK56" s="23">
        <v>163.80000000000001</v>
      </c>
      <c r="CL56" s="23">
        <v>261.89999999999998</v>
      </c>
      <c r="CM56" s="23">
        <v>0.54</v>
      </c>
      <c r="CN56" s="23">
        <v>0.54</v>
      </c>
      <c r="CO56" s="23">
        <v>0.54</v>
      </c>
      <c r="CP56" s="23">
        <v>0</v>
      </c>
      <c r="CQ56" s="23">
        <v>0</v>
      </c>
    </row>
    <row r="57" spans="1:95" s="9" customFormat="1" x14ac:dyDescent="0.25">
      <c r="A57" s="16" t="str">
        <f>"8/5"</f>
        <v>8/5</v>
      </c>
      <c r="B57" s="33" t="s">
        <v>135</v>
      </c>
      <c r="C57" s="18">
        <v>130</v>
      </c>
      <c r="D57" s="44">
        <v>21.97</v>
      </c>
      <c r="E57" s="44">
        <v>21.08</v>
      </c>
      <c r="F57" s="44">
        <v>12.48</v>
      </c>
      <c r="G57" s="44">
        <v>1.31</v>
      </c>
      <c r="H57" s="44">
        <v>17.46</v>
      </c>
      <c r="I57" s="50">
        <v>272.03084675000002</v>
      </c>
      <c r="J57" s="44">
        <v>6.79</v>
      </c>
      <c r="K57" s="44">
        <v>0.85</v>
      </c>
      <c r="L57" s="44">
        <v>0</v>
      </c>
      <c r="M57" s="44">
        <v>0</v>
      </c>
      <c r="N57" s="44">
        <v>11.67</v>
      </c>
      <c r="O57" s="44">
        <v>5.5</v>
      </c>
      <c r="P57" s="44">
        <v>0.28999999999999998</v>
      </c>
      <c r="Q57" s="44">
        <v>0</v>
      </c>
      <c r="R57" s="44">
        <v>0</v>
      </c>
      <c r="S57" s="44">
        <v>1.46</v>
      </c>
      <c r="T57" s="44">
        <v>1.31</v>
      </c>
      <c r="U57" s="44">
        <v>51.64</v>
      </c>
      <c r="V57" s="44">
        <v>139.94</v>
      </c>
      <c r="W57" s="44">
        <v>182.91</v>
      </c>
      <c r="X57" s="44">
        <v>26.9</v>
      </c>
      <c r="Y57" s="44">
        <v>239.61</v>
      </c>
      <c r="Z57" s="44">
        <v>0.65</v>
      </c>
      <c r="AA57" s="44">
        <v>71.63</v>
      </c>
      <c r="AB57" s="44">
        <v>36.04</v>
      </c>
      <c r="AC57" s="44">
        <v>82.08</v>
      </c>
      <c r="AD57" s="44">
        <v>0.98</v>
      </c>
      <c r="AE57" s="44">
        <v>0.05</v>
      </c>
      <c r="AF57" s="44">
        <v>0.3</v>
      </c>
      <c r="AG57" s="44">
        <v>0.53</v>
      </c>
      <c r="AH57" s="44">
        <v>5.12</v>
      </c>
      <c r="AI57" s="44">
        <v>0.3</v>
      </c>
      <c r="AJ57" s="9">
        <v>0</v>
      </c>
      <c r="AK57" s="9">
        <v>1055.17</v>
      </c>
      <c r="AL57" s="9">
        <v>868.91</v>
      </c>
      <c r="AM57" s="9">
        <v>1615.96</v>
      </c>
      <c r="AN57" s="9">
        <v>1251.67</v>
      </c>
      <c r="AO57" s="9">
        <v>482.41</v>
      </c>
      <c r="AP57" s="9">
        <v>814.03</v>
      </c>
      <c r="AQ57" s="9">
        <v>265.41000000000003</v>
      </c>
      <c r="AR57" s="9">
        <v>961.18</v>
      </c>
      <c r="AS57" s="9">
        <v>90.85</v>
      </c>
      <c r="AT57" s="9">
        <v>103.36</v>
      </c>
      <c r="AU57" s="9">
        <v>138.25</v>
      </c>
      <c r="AV57" s="9">
        <v>559.27</v>
      </c>
      <c r="AW57" s="9">
        <v>74.2</v>
      </c>
      <c r="AX57" s="9">
        <v>426.22</v>
      </c>
      <c r="AY57" s="9">
        <v>0.69</v>
      </c>
      <c r="AZ57" s="9">
        <v>124.27</v>
      </c>
      <c r="BA57" s="9">
        <v>110.17</v>
      </c>
      <c r="BB57" s="9">
        <v>1056.6300000000001</v>
      </c>
      <c r="BC57" s="9">
        <v>116.71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0.08</v>
      </c>
      <c r="BL57" s="9">
        <v>0</v>
      </c>
      <c r="BM57" s="9">
        <v>0.05</v>
      </c>
      <c r="BN57" s="9">
        <v>0</v>
      </c>
      <c r="BO57" s="9">
        <v>0.01</v>
      </c>
      <c r="BP57" s="9">
        <v>0</v>
      </c>
      <c r="BQ57" s="9">
        <v>0</v>
      </c>
      <c r="BR57" s="9">
        <v>0</v>
      </c>
      <c r="BS57" s="9">
        <v>0.28999999999999998</v>
      </c>
      <c r="BT57" s="9">
        <v>0</v>
      </c>
      <c r="BU57" s="9">
        <v>0</v>
      </c>
      <c r="BV57" s="9">
        <v>0.73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95.95</v>
      </c>
      <c r="CC57" s="19"/>
      <c r="CD57" s="19"/>
      <c r="CE57" s="9">
        <v>77.64</v>
      </c>
      <c r="CG57" s="9">
        <v>10.63</v>
      </c>
      <c r="CH57" s="9">
        <v>9.56</v>
      </c>
      <c r="CI57" s="9">
        <v>10.1</v>
      </c>
      <c r="CJ57" s="9">
        <v>1004.09</v>
      </c>
      <c r="CK57" s="9">
        <v>721.58</v>
      </c>
      <c r="CL57" s="9">
        <v>862.84</v>
      </c>
      <c r="CM57" s="9">
        <v>22.06</v>
      </c>
      <c r="CN57" s="9">
        <v>16.190000000000001</v>
      </c>
      <c r="CO57" s="9">
        <v>19.12</v>
      </c>
      <c r="CP57" s="9">
        <v>5.2</v>
      </c>
      <c r="CQ57" s="9">
        <v>0</v>
      </c>
    </row>
    <row r="58" spans="1:95" s="10" customFormat="1" ht="15.75" customHeight="1" x14ac:dyDescent="0.25">
      <c r="A58" s="25"/>
      <c r="B58" s="34" t="s">
        <v>185</v>
      </c>
      <c r="C58" s="27">
        <f t="shared" ref="C58:AI58" si="8">SUM(C55:C57)</f>
        <v>330</v>
      </c>
      <c r="D58" s="45">
        <f t="shared" si="8"/>
        <v>24.369999999999997</v>
      </c>
      <c r="E58" s="45">
        <f t="shared" si="8"/>
        <v>21.08</v>
      </c>
      <c r="F58" s="45">
        <f t="shared" si="8"/>
        <v>13.66</v>
      </c>
      <c r="G58" s="45">
        <f t="shared" si="8"/>
        <v>1.9100000000000001</v>
      </c>
      <c r="H58" s="45">
        <f t="shared" si="8"/>
        <v>43.46</v>
      </c>
      <c r="I58" s="51">
        <f t="shared" si="8"/>
        <v>394.08684675000001</v>
      </c>
      <c r="J58" s="45">
        <f t="shared" si="8"/>
        <v>6.89</v>
      </c>
      <c r="K58" s="45">
        <f t="shared" si="8"/>
        <v>0.85</v>
      </c>
      <c r="L58" s="45">
        <f t="shared" si="8"/>
        <v>0</v>
      </c>
      <c r="M58" s="45">
        <f t="shared" si="8"/>
        <v>0</v>
      </c>
      <c r="N58" s="45">
        <f t="shared" si="8"/>
        <v>30.15</v>
      </c>
      <c r="O58" s="45">
        <f t="shared" si="8"/>
        <v>12.02</v>
      </c>
      <c r="P58" s="45">
        <f t="shared" si="8"/>
        <v>1.29</v>
      </c>
      <c r="Q58" s="45">
        <f t="shared" si="8"/>
        <v>0</v>
      </c>
      <c r="R58" s="45">
        <f t="shared" si="8"/>
        <v>0</v>
      </c>
      <c r="S58" s="45">
        <f t="shared" si="8"/>
        <v>2.42</v>
      </c>
      <c r="T58" s="45">
        <f t="shared" si="8"/>
        <v>2.17</v>
      </c>
      <c r="U58" s="45">
        <f t="shared" si="8"/>
        <v>148.24</v>
      </c>
      <c r="V58" s="45">
        <f t="shared" si="8"/>
        <v>382.14</v>
      </c>
      <c r="W58" s="45">
        <f t="shared" si="8"/>
        <v>199.91</v>
      </c>
      <c r="X58" s="45">
        <f t="shared" si="8"/>
        <v>40.700000000000003</v>
      </c>
      <c r="Y58" s="45">
        <f t="shared" si="8"/>
        <v>269.21000000000004</v>
      </c>
      <c r="Z58" s="45">
        <f t="shared" si="8"/>
        <v>3.57</v>
      </c>
      <c r="AA58" s="45">
        <f t="shared" si="8"/>
        <v>71.63</v>
      </c>
      <c r="AB58" s="45">
        <f t="shared" si="8"/>
        <v>36.04</v>
      </c>
      <c r="AC58" s="45">
        <f t="shared" si="8"/>
        <v>82.08</v>
      </c>
      <c r="AD58" s="45">
        <f t="shared" si="8"/>
        <v>1.5</v>
      </c>
      <c r="AE58" s="45">
        <f t="shared" si="8"/>
        <v>0.1</v>
      </c>
      <c r="AF58" s="45">
        <f t="shared" si="8"/>
        <v>0.32999999999999996</v>
      </c>
      <c r="AG58" s="45">
        <f t="shared" si="8"/>
        <v>1.03</v>
      </c>
      <c r="AH58" s="45">
        <f t="shared" si="8"/>
        <v>6.08</v>
      </c>
      <c r="AI58" s="45">
        <f t="shared" si="8"/>
        <v>3.9</v>
      </c>
      <c r="AJ58" s="10">
        <v>0.36</v>
      </c>
      <c r="AK58" s="10">
        <v>253.65</v>
      </c>
      <c r="AL58" s="10">
        <v>225.07</v>
      </c>
      <c r="AM58" s="10">
        <v>387.36</v>
      </c>
      <c r="AN58" s="10">
        <v>167.89</v>
      </c>
      <c r="AO58" s="10">
        <v>89.84</v>
      </c>
      <c r="AP58" s="10">
        <v>156.41</v>
      </c>
      <c r="AQ58" s="10">
        <v>61.9</v>
      </c>
      <c r="AR58" s="10">
        <v>242.04</v>
      </c>
      <c r="AS58" s="10">
        <v>228.54</v>
      </c>
      <c r="AT58" s="10">
        <v>286.07</v>
      </c>
      <c r="AU58" s="10">
        <v>376.68</v>
      </c>
      <c r="AV58" s="10">
        <v>108.72</v>
      </c>
      <c r="AW58" s="10">
        <v>201.04</v>
      </c>
      <c r="AX58" s="10">
        <v>994.56</v>
      </c>
      <c r="AY58" s="10">
        <v>0</v>
      </c>
      <c r="AZ58" s="10">
        <v>299.58</v>
      </c>
      <c r="BA58" s="10">
        <v>218.25</v>
      </c>
      <c r="BB58" s="10">
        <v>167.8</v>
      </c>
      <c r="BC58" s="10">
        <v>95.41</v>
      </c>
      <c r="BD58" s="10">
        <v>0.12</v>
      </c>
      <c r="BE58" s="10">
        <v>0.05</v>
      </c>
      <c r="BF58" s="10">
        <v>0.03</v>
      </c>
      <c r="BG58" s="10">
        <v>7.0000000000000007E-2</v>
      </c>
      <c r="BH58" s="10">
        <v>0.08</v>
      </c>
      <c r="BI58" s="10">
        <v>0.36</v>
      </c>
      <c r="BJ58" s="10">
        <v>0</v>
      </c>
      <c r="BK58" s="10">
        <v>1.1100000000000001</v>
      </c>
      <c r="BL58" s="10">
        <v>0</v>
      </c>
      <c r="BM58" s="10">
        <v>0.35</v>
      </c>
      <c r="BN58" s="10">
        <v>0</v>
      </c>
      <c r="BO58" s="10">
        <v>0</v>
      </c>
      <c r="BP58" s="10">
        <v>0</v>
      </c>
      <c r="BQ58" s="10">
        <v>7.0000000000000007E-2</v>
      </c>
      <c r="BR58" s="10">
        <v>0.1</v>
      </c>
      <c r="BS58" s="10">
        <v>1.1499999999999999</v>
      </c>
      <c r="BT58" s="10">
        <v>0</v>
      </c>
      <c r="BU58" s="10">
        <v>0</v>
      </c>
      <c r="BV58" s="10">
        <v>0.28999999999999998</v>
      </c>
      <c r="BW58" s="10">
        <v>0.01</v>
      </c>
      <c r="BX58" s="10">
        <v>0</v>
      </c>
      <c r="BY58" s="10">
        <v>0</v>
      </c>
      <c r="BZ58" s="10">
        <v>0</v>
      </c>
      <c r="CA58" s="10">
        <v>0</v>
      </c>
      <c r="CB58" s="10">
        <v>299.64999999999998</v>
      </c>
      <c r="CC58" s="8"/>
      <c r="CD58" s="8" t="e">
        <f>$I$58/#REF!*100</f>
        <v>#REF!</v>
      </c>
      <c r="CE58" s="10">
        <v>34.54</v>
      </c>
      <c r="CG58" s="10">
        <v>30.2</v>
      </c>
      <c r="CH58" s="10">
        <v>16.34</v>
      </c>
      <c r="CI58" s="10">
        <v>23.27</v>
      </c>
      <c r="CJ58" s="10">
        <v>3691.43</v>
      </c>
      <c r="CK58" s="10">
        <v>1600.29</v>
      </c>
      <c r="CL58" s="10">
        <v>2645.86</v>
      </c>
      <c r="CM58" s="10">
        <v>39.21</v>
      </c>
      <c r="CN58" s="10">
        <v>23.4</v>
      </c>
      <c r="CO58" s="10">
        <v>31.31</v>
      </c>
      <c r="CP58" s="10">
        <v>4.5</v>
      </c>
      <c r="CQ58" s="10">
        <v>0.45</v>
      </c>
    </row>
    <row r="59" spans="1:95" s="10" customFormat="1" x14ac:dyDescent="0.25">
      <c r="A59" s="25"/>
      <c r="B59" s="26" t="s">
        <v>121</v>
      </c>
      <c r="C59" s="27">
        <f t="shared" ref="C59:AI59" si="9">C40+C44+C53+C58</f>
        <v>1545</v>
      </c>
      <c r="D59" s="45">
        <f t="shared" si="9"/>
        <v>53.28</v>
      </c>
      <c r="E59" s="45">
        <f t="shared" si="9"/>
        <v>37.42</v>
      </c>
      <c r="F59" s="45">
        <f t="shared" si="9"/>
        <v>50.959999999999994</v>
      </c>
      <c r="G59" s="45">
        <f t="shared" si="9"/>
        <v>146.33705409999999</v>
      </c>
      <c r="H59" s="45">
        <f t="shared" si="9"/>
        <v>197.94</v>
      </c>
      <c r="I59" s="51">
        <f t="shared" si="9"/>
        <v>1445.8374910504876</v>
      </c>
      <c r="J59" s="45">
        <f t="shared" si="9"/>
        <v>18.18</v>
      </c>
      <c r="K59" s="45">
        <f t="shared" si="9"/>
        <v>5.4399999999999995</v>
      </c>
      <c r="L59" s="45">
        <f t="shared" si="9"/>
        <v>1.77</v>
      </c>
      <c r="M59" s="45">
        <f t="shared" si="9"/>
        <v>6.42</v>
      </c>
      <c r="N59" s="45">
        <f t="shared" si="9"/>
        <v>82.16</v>
      </c>
      <c r="O59" s="45">
        <f t="shared" si="9"/>
        <v>97.08</v>
      </c>
      <c r="P59" s="45">
        <f t="shared" si="9"/>
        <v>10.52</v>
      </c>
      <c r="Q59" s="45">
        <f t="shared" si="9"/>
        <v>0.05</v>
      </c>
      <c r="R59" s="45">
        <f t="shared" si="9"/>
        <v>1.08</v>
      </c>
      <c r="S59" s="45">
        <f t="shared" si="9"/>
        <v>159.79999999999998</v>
      </c>
      <c r="T59" s="45">
        <f t="shared" si="9"/>
        <v>157.62</v>
      </c>
      <c r="U59" s="45">
        <f t="shared" si="9"/>
        <v>1393.5600000000002</v>
      </c>
      <c r="V59" s="45">
        <f t="shared" si="9"/>
        <v>2073.6</v>
      </c>
      <c r="W59" s="45">
        <f t="shared" si="9"/>
        <v>415.53999999999996</v>
      </c>
      <c r="X59" s="45">
        <f t="shared" si="9"/>
        <v>182.60000000000002</v>
      </c>
      <c r="Y59" s="45">
        <f t="shared" si="9"/>
        <v>754.72</v>
      </c>
      <c r="Z59" s="45">
        <f t="shared" si="9"/>
        <v>11.34</v>
      </c>
      <c r="AA59" s="45">
        <f t="shared" si="9"/>
        <v>133.97999999999999</v>
      </c>
      <c r="AB59" s="45">
        <f t="shared" si="9"/>
        <v>861.56</v>
      </c>
      <c r="AC59" s="45">
        <f t="shared" si="9"/>
        <v>327.51</v>
      </c>
      <c r="AD59" s="45">
        <f t="shared" si="9"/>
        <v>6.35</v>
      </c>
      <c r="AE59" s="45">
        <f t="shared" si="9"/>
        <v>2.76</v>
      </c>
      <c r="AF59" s="45">
        <f t="shared" si="9"/>
        <v>4.84</v>
      </c>
      <c r="AG59" s="45">
        <f t="shared" si="9"/>
        <v>6.8500000000000005</v>
      </c>
      <c r="AH59" s="45">
        <f t="shared" si="9"/>
        <v>14.42</v>
      </c>
      <c r="AI59" s="45">
        <f t="shared" si="9"/>
        <v>34.799999999999997</v>
      </c>
      <c r="AJ59" s="10">
        <v>0.36</v>
      </c>
      <c r="AK59" s="10">
        <v>1134.92</v>
      </c>
      <c r="AL59" s="10">
        <v>1021.22</v>
      </c>
      <c r="AM59" s="10">
        <v>2449.65</v>
      </c>
      <c r="AN59" s="10">
        <v>1798.62</v>
      </c>
      <c r="AO59" s="10">
        <v>578.54999999999995</v>
      </c>
      <c r="AP59" s="10">
        <v>1069.4000000000001</v>
      </c>
      <c r="AQ59" s="10">
        <v>387.31</v>
      </c>
      <c r="AR59" s="10">
        <v>1377.57</v>
      </c>
      <c r="AS59" s="10">
        <v>1511.73</v>
      </c>
      <c r="AT59" s="10">
        <v>1572.26</v>
      </c>
      <c r="AU59" s="10">
        <v>2200.7600000000002</v>
      </c>
      <c r="AV59" s="10">
        <v>743.17</v>
      </c>
      <c r="AW59" s="10">
        <v>1043.07</v>
      </c>
      <c r="AX59" s="10">
        <v>5963.08</v>
      </c>
      <c r="AY59" s="10">
        <v>85.87</v>
      </c>
      <c r="AZ59" s="10">
        <v>1971.66</v>
      </c>
      <c r="BA59" s="10">
        <v>1367.16</v>
      </c>
      <c r="BB59" s="10">
        <v>1035.3900000000001</v>
      </c>
      <c r="BC59" s="10">
        <v>458.33</v>
      </c>
      <c r="BD59" s="10">
        <v>0.56999999999999995</v>
      </c>
      <c r="BE59" s="10">
        <v>0.28000000000000003</v>
      </c>
      <c r="BF59" s="10">
        <v>0.15</v>
      </c>
      <c r="BG59" s="10">
        <v>0.34</v>
      </c>
      <c r="BH59" s="10">
        <v>0.39</v>
      </c>
      <c r="BI59" s="10">
        <v>1.84</v>
      </c>
      <c r="BJ59" s="10">
        <v>0.03</v>
      </c>
      <c r="BK59" s="10">
        <v>5.27</v>
      </c>
      <c r="BL59" s="10">
        <v>0.02</v>
      </c>
      <c r="BM59" s="10">
        <v>1.88</v>
      </c>
      <c r="BN59" s="10">
        <v>0.08</v>
      </c>
      <c r="BO59" s="10">
        <v>0.05</v>
      </c>
      <c r="BP59" s="10">
        <v>0</v>
      </c>
      <c r="BQ59" s="10">
        <v>0.31</v>
      </c>
      <c r="BR59" s="10">
        <v>0.5</v>
      </c>
      <c r="BS59" s="10">
        <v>6.35</v>
      </c>
      <c r="BT59" s="10">
        <v>0.01</v>
      </c>
      <c r="BU59" s="10">
        <v>0</v>
      </c>
      <c r="BV59" s="10">
        <v>6</v>
      </c>
      <c r="BW59" s="10">
        <v>0.09</v>
      </c>
      <c r="BX59" s="10">
        <v>0.08</v>
      </c>
      <c r="BY59" s="10">
        <v>0</v>
      </c>
      <c r="BZ59" s="10">
        <v>0</v>
      </c>
      <c r="CA59" s="10">
        <v>0</v>
      </c>
      <c r="CB59" s="10">
        <v>1437.56</v>
      </c>
      <c r="CC59" s="8"/>
      <c r="CD59" s="8"/>
      <c r="CE59" s="10">
        <v>235.36</v>
      </c>
      <c r="CG59" s="10">
        <v>158.44999999999999</v>
      </c>
      <c r="CH59" s="10">
        <v>93.48</v>
      </c>
      <c r="CI59" s="10">
        <v>125.97</v>
      </c>
      <c r="CJ59" s="10">
        <v>11859.61</v>
      </c>
      <c r="CK59" s="10">
        <v>5472.96</v>
      </c>
      <c r="CL59" s="10">
        <v>8666.2800000000007</v>
      </c>
      <c r="CM59" s="10">
        <v>253.26</v>
      </c>
      <c r="CN59" s="10">
        <v>142.49</v>
      </c>
      <c r="CO59" s="10">
        <v>197.88</v>
      </c>
      <c r="CP59" s="10">
        <v>30.78</v>
      </c>
      <c r="CQ59" s="10">
        <v>2.5099999999999998</v>
      </c>
    </row>
    <row r="61" spans="1:95" x14ac:dyDescent="0.25">
      <c r="B61" s="31" t="s">
        <v>179</v>
      </c>
    </row>
    <row r="62" spans="1:95" x14ac:dyDescent="0.25">
      <c r="B62" s="14" t="s">
        <v>104</v>
      </c>
    </row>
    <row r="63" spans="1:95" s="23" customFormat="1" x14ac:dyDescent="0.25">
      <c r="A63" s="20" t="str">
        <f>"-"</f>
        <v>-</v>
      </c>
      <c r="B63" s="21" t="s">
        <v>105</v>
      </c>
      <c r="C63" s="22">
        <v>30</v>
      </c>
      <c r="D63" s="43">
        <v>2.25</v>
      </c>
      <c r="E63" s="43">
        <v>0</v>
      </c>
      <c r="F63" s="43">
        <v>1.5</v>
      </c>
      <c r="G63" s="43">
        <v>0.9</v>
      </c>
      <c r="H63" s="43">
        <v>11.19</v>
      </c>
      <c r="I63" s="49">
        <v>66.335999999999999</v>
      </c>
      <c r="J63" s="43">
        <v>0.15</v>
      </c>
      <c r="K63" s="43">
        <v>0</v>
      </c>
      <c r="L63" s="43">
        <v>0</v>
      </c>
      <c r="M63" s="43">
        <v>0</v>
      </c>
      <c r="N63" s="43">
        <v>0.99</v>
      </c>
      <c r="O63" s="43">
        <v>9.24</v>
      </c>
      <c r="P63" s="43">
        <v>0.96</v>
      </c>
      <c r="Q63" s="43">
        <v>0</v>
      </c>
      <c r="R63" s="43">
        <v>0</v>
      </c>
      <c r="S63" s="43">
        <v>0.09</v>
      </c>
      <c r="T63" s="43">
        <v>0.48</v>
      </c>
      <c r="U63" s="43">
        <v>128.69999999999999</v>
      </c>
      <c r="V63" s="43">
        <v>39.299999999999997</v>
      </c>
      <c r="W63" s="43">
        <v>6.6</v>
      </c>
      <c r="X63" s="43">
        <v>9.9</v>
      </c>
      <c r="Y63" s="43">
        <v>25.5</v>
      </c>
      <c r="Z63" s="43">
        <v>0.6</v>
      </c>
      <c r="AA63" s="43">
        <v>0</v>
      </c>
      <c r="AB63" s="43">
        <v>0</v>
      </c>
      <c r="AC63" s="43">
        <v>0</v>
      </c>
      <c r="AD63" s="43">
        <v>0.51</v>
      </c>
      <c r="AE63" s="43">
        <v>0.05</v>
      </c>
      <c r="AF63" s="43">
        <v>0.02</v>
      </c>
      <c r="AG63" s="43">
        <v>0.48</v>
      </c>
      <c r="AH63" s="43">
        <v>0.9</v>
      </c>
      <c r="AI63" s="43">
        <v>0</v>
      </c>
      <c r="AJ63" s="23">
        <v>0</v>
      </c>
      <c r="AK63" s="23">
        <v>111.6</v>
      </c>
      <c r="AL63" s="23">
        <v>115.8</v>
      </c>
      <c r="AM63" s="23">
        <v>177.3</v>
      </c>
      <c r="AN63" s="23">
        <v>59.7</v>
      </c>
      <c r="AO63" s="23">
        <v>35.1</v>
      </c>
      <c r="AP63" s="23">
        <v>70.2</v>
      </c>
      <c r="AQ63" s="23">
        <v>26.4</v>
      </c>
      <c r="AR63" s="23">
        <v>126</v>
      </c>
      <c r="AS63" s="23">
        <v>78.3</v>
      </c>
      <c r="AT63" s="23">
        <v>108.9</v>
      </c>
      <c r="AU63" s="23">
        <v>90.3</v>
      </c>
      <c r="AV63" s="23">
        <v>48.3</v>
      </c>
      <c r="AW63" s="23">
        <v>84</v>
      </c>
      <c r="AX63" s="23">
        <v>697.5</v>
      </c>
      <c r="AY63" s="23">
        <v>0</v>
      </c>
      <c r="AZ63" s="23">
        <v>227.1</v>
      </c>
      <c r="BA63" s="23">
        <v>99.3</v>
      </c>
      <c r="BB63" s="23">
        <v>66.599999999999994</v>
      </c>
      <c r="BC63" s="23">
        <v>51.9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0.01</v>
      </c>
      <c r="BJ63" s="23">
        <v>0</v>
      </c>
      <c r="BK63" s="23">
        <v>0.1</v>
      </c>
      <c r="BL63" s="23">
        <v>0</v>
      </c>
      <c r="BM63" s="23">
        <v>0.05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0.35</v>
      </c>
      <c r="BT63" s="23">
        <v>0</v>
      </c>
      <c r="BU63" s="23">
        <v>0</v>
      </c>
      <c r="BV63" s="23">
        <v>0.26</v>
      </c>
      <c r="BW63" s="23">
        <v>0.01</v>
      </c>
      <c r="BX63" s="23">
        <v>0</v>
      </c>
      <c r="BY63" s="23">
        <v>0</v>
      </c>
      <c r="BZ63" s="23">
        <v>0</v>
      </c>
      <c r="CA63" s="23">
        <v>0</v>
      </c>
      <c r="CB63" s="23">
        <v>10.23</v>
      </c>
      <c r="CC63" s="24"/>
      <c r="CD63" s="24"/>
      <c r="CE63" s="23">
        <v>0</v>
      </c>
      <c r="CG63" s="23">
        <v>0</v>
      </c>
      <c r="CH63" s="23">
        <v>0</v>
      </c>
      <c r="CI63" s="23">
        <v>0</v>
      </c>
      <c r="CJ63" s="23">
        <v>570</v>
      </c>
      <c r="CK63" s="23">
        <v>219.6</v>
      </c>
      <c r="CL63" s="23">
        <v>394.8</v>
      </c>
      <c r="CM63" s="23">
        <v>4.5599999999999996</v>
      </c>
      <c r="CN63" s="23">
        <v>4.5599999999999996</v>
      </c>
      <c r="CO63" s="23">
        <v>4.5599999999999996</v>
      </c>
      <c r="CP63" s="23">
        <v>0</v>
      </c>
      <c r="CQ63" s="23">
        <v>0</v>
      </c>
    </row>
    <row r="64" spans="1:95" s="23" customFormat="1" x14ac:dyDescent="0.25">
      <c r="A64" s="20" t="str">
        <f>"-"</f>
        <v>-</v>
      </c>
      <c r="B64" s="21" t="s">
        <v>122</v>
      </c>
      <c r="C64" s="22">
        <v>5</v>
      </c>
      <c r="D64" s="43">
        <v>0.04</v>
      </c>
      <c r="E64" s="43">
        <v>0.04</v>
      </c>
      <c r="F64" s="43">
        <v>3.63</v>
      </c>
      <c r="G64" s="43">
        <v>0</v>
      </c>
      <c r="H64" s="43">
        <v>7.0000000000000007E-2</v>
      </c>
      <c r="I64" s="49">
        <v>33.031999999999996</v>
      </c>
      <c r="J64" s="43">
        <v>2.36</v>
      </c>
      <c r="K64" s="43">
        <v>0.11</v>
      </c>
      <c r="L64" s="43">
        <v>0</v>
      </c>
      <c r="M64" s="43">
        <v>0</v>
      </c>
      <c r="N64" s="43">
        <v>7.0000000000000007E-2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7.0000000000000007E-2</v>
      </c>
      <c r="U64" s="43">
        <v>0.75</v>
      </c>
      <c r="V64" s="43">
        <v>1.5</v>
      </c>
      <c r="W64" s="43">
        <v>1.2</v>
      </c>
      <c r="X64" s="43">
        <v>0</v>
      </c>
      <c r="Y64" s="43">
        <v>1.5</v>
      </c>
      <c r="Z64" s="43">
        <v>0.01</v>
      </c>
      <c r="AA64" s="43">
        <v>20</v>
      </c>
      <c r="AB64" s="43">
        <v>15</v>
      </c>
      <c r="AC64" s="43">
        <v>22.5</v>
      </c>
      <c r="AD64" s="43">
        <v>0.05</v>
      </c>
      <c r="AE64" s="43">
        <v>0</v>
      </c>
      <c r="AF64" s="43">
        <v>0.01</v>
      </c>
      <c r="AG64" s="43">
        <v>0.01</v>
      </c>
      <c r="AH64" s="43">
        <v>0.01</v>
      </c>
      <c r="AI64" s="43">
        <v>0</v>
      </c>
      <c r="AJ64" s="23">
        <v>0</v>
      </c>
      <c r="AK64" s="23">
        <v>2.1</v>
      </c>
      <c r="AL64" s="23">
        <v>2.0499999999999998</v>
      </c>
      <c r="AM64" s="23">
        <v>3.8</v>
      </c>
      <c r="AN64" s="23">
        <v>2.25</v>
      </c>
      <c r="AO64" s="23">
        <v>0.85</v>
      </c>
      <c r="AP64" s="23">
        <v>2.35</v>
      </c>
      <c r="AQ64" s="23">
        <v>2.15</v>
      </c>
      <c r="AR64" s="23">
        <v>2.1</v>
      </c>
      <c r="AS64" s="23">
        <v>1.8</v>
      </c>
      <c r="AT64" s="23">
        <v>1.3</v>
      </c>
      <c r="AU64" s="23">
        <v>2.85</v>
      </c>
      <c r="AV64" s="23">
        <v>1.75</v>
      </c>
      <c r="AW64" s="23">
        <v>1.2</v>
      </c>
      <c r="AX64" s="23">
        <v>7.1</v>
      </c>
      <c r="AY64" s="23">
        <v>0</v>
      </c>
      <c r="AZ64" s="23">
        <v>2.4</v>
      </c>
      <c r="BA64" s="23">
        <v>2.7</v>
      </c>
      <c r="BB64" s="23">
        <v>2.1</v>
      </c>
      <c r="BC64" s="23">
        <v>0.5</v>
      </c>
      <c r="BD64" s="23">
        <v>0.13</v>
      </c>
      <c r="BE64" s="23">
        <v>0.06</v>
      </c>
      <c r="BF64" s="23">
        <v>0.03</v>
      </c>
      <c r="BG64" s="23">
        <v>0.08</v>
      </c>
      <c r="BH64" s="23">
        <v>0.09</v>
      </c>
      <c r="BI64" s="23">
        <v>0.4</v>
      </c>
      <c r="BJ64" s="23">
        <v>0</v>
      </c>
      <c r="BK64" s="23">
        <v>1.1000000000000001</v>
      </c>
      <c r="BL64" s="23">
        <v>0</v>
      </c>
      <c r="BM64" s="23">
        <v>0.34</v>
      </c>
      <c r="BN64" s="23">
        <v>0</v>
      </c>
      <c r="BO64" s="23">
        <v>0</v>
      </c>
      <c r="BP64" s="23">
        <v>0</v>
      </c>
      <c r="BQ64" s="23">
        <v>0.08</v>
      </c>
      <c r="BR64" s="23">
        <v>0.12</v>
      </c>
      <c r="BS64" s="23">
        <v>0.9</v>
      </c>
      <c r="BT64" s="23">
        <v>0</v>
      </c>
      <c r="BU64" s="23">
        <v>0</v>
      </c>
      <c r="BV64" s="23">
        <v>0.05</v>
      </c>
      <c r="BW64" s="23">
        <v>0</v>
      </c>
      <c r="BX64" s="23">
        <v>0</v>
      </c>
      <c r="BY64" s="23">
        <v>0</v>
      </c>
      <c r="BZ64" s="23">
        <v>0</v>
      </c>
      <c r="CA64" s="23">
        <v>0</v>
      </c>
      <c r="CB64" s="23">
        <v>1.25</v>
      </c>
      <c r="CC64" s="24"/>
      <c r="CD64" s="24"/>
      <c r="CE64" s="23">
        <v>22.5</v>
      </c>
      <c r="CG64" s="23">
        <v>0.2</v>
      </c>
      <c r="CH64" s="23">
        <v>0.05</v>
      </c>
      <c r="CI64" s="23">
        <v>0.13</v>
      </c>
      <c r="CJ64" s="23">
        <v>10</v>
      </c>
      <c r="CK64" s="23">
        <v>4.0999999999999996</v>
      </c>
      <c r="CL64" s="23">
        <v>7.05</v>
      </c>
      <c r="CM64" s="23">
        <v>0.86</v>
      </c>
      <c r="CN64" s="23">
        <v>0.44</v>
      </c>
      <c r="CO64" s="23">
        <v>0.65</v>
      </c>
      <c r="CP64" s="23">
        <v>0</v>
      </c>
      <c r="CQ64" s="23">
        <v>0</v>
      </c>
    </row>
    <row r="65" spans="1:95" s="23" customFormat="1" x14ac:dyDescent="0.25">
      <c r="A65" s="20" t="str">
        <f>"31/10"</f>
        <v>31/10</v>
      </c>
      <c r="B65" s="21" t="s">
        <v>107</v>
      </c>
      <c r="C65" s="22">
        <v>180</v>
      </c>
      <c r="D65" s="43">
        <v>1.46</v>
      </c>
      <c r="E65" s="43">
        <v>1.28</v>
      </c>
      <c r="F65" s="43">
        <v>1.1499999999999999</v>
      </c>
      <c r="G65" s="43">
        <v>0.04</v>
      </c>
      <c r="H65" s="43">
        <v>6.65</v>
      </c>
      <c r="I65" s="49">
        <v>41.374025999999994</v>
      </c>
      <c r="J65" s="43">
        <v>0.77</v>
      </c>
      <c r="K65" s="43">
        <v>0</v>
      </c>
      <c r="L65" s="43">
        <v>0</v>
      </c>
      <c r="M65" s="43">
        <v>0</v>
      </c>
      <c r="N65" s="43">
        <v>6.55</v>
      </c>
      <c r="O65" s="43">
        <v>0</v>
      </c>
      <c r="P65" s="43">
        <v>0.09</v>
      </c>
      <c r="Q65" s="43">
        <v>0</v>
      </c>
      <c r="R65" s="43">
        <v>0</v>
      </c>
      <c r="S65" s="43">
        <v>0.05</v>
      </c>
      <c r="T65" s="43">
        <v>0.37</v>
      </c>
      <c r="U65" s="43">
        <v>22.32</v>
      </c>
      <c r="V65" s="43">
        <v>65.180000000000007</v>
      </c>
      <c r="W65" s="43">
        <v>52.51</v>
      </c>
      <c r="X65" s="43">
        <v>5.99</v>
      </c>
      <c r="Y65" s="43">
        <v>37.67</v>
      </c>
      <c r="Z65" s="43">
        <v>0.06</v>
      </c>
      <c r="AA65" s="43">
        <v>9</v>
      </c>
      <c r="AB65" s="43">
        <v>4.05</v>
      </c>
      <c r="AC65" s="43">
        <v>9.9</v>
      </c>
      <c r="AD65" s="43">
        <v>0</v>
      </c>
      <c r="AE65" s="43">
        <v>0.02</v>
      </c>
      <c r="AF65" s="43">
        <v>0.06</v>
      </c>
      <c r="AG65" s="43">
        <v>0.04</v>
      </c>
      <c r="AH65" s="43">
        <v>0.36</v>
      </c>
      <c r="AI65" s="43">
        <v>0.23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175.13</v>
      </c>
      <c r="CC65" s="24"/>
      <c r="CD65" s="24"/>
      <c r="CE65" s="23">
        <v>9.68</v>
      </c>
      <c r="CG65" s="23">
        <v>6.84</v>
      </c>
      <c r="CH65" s="23">
        <v>3.69</v>
      </c>
      <c r="CI65" s="23">
        <v>5.26</v>
      </c>
      <c r="CJ65" s="23">
        <v>567</v>
      </c>
      <c r="CK65" s="23">
        <v>214.2</v>
      </c>
      <c r="CL65" s="23">
        <v>390.6</v>
      </c>
      <c r="CM65" s="23">
        <v>35.65</v>
      </c>
      <c r="CN65" s="23">
        <v>19</v>
      </c>
      <c r="CO65" s="23">
        <v>27.32</v>
      </c>
      <c r="CP65" s="23">
        <v>4.5</v>
      </c>
      <c r="CQ65" s="23">
        <v>0</v>
      </c>
    </row>
    <row r="66" spans="1:95" s="9" customFormat="1" ht="31.5" x14ac:dyDescent="0.25">
      <c r="A66" s="16" t="str">
        <f>"5/4"</f>
        <v>5/4</v>
      </c>
      <c r="B66" s="17" t="s">
        <v>132</v>
      </c>
      <c r="C66" s="18">
        <v>200</v>
      </c>
      <c r="D66" s="44">
        <v>5.31</v>
      </c>
      <c r="E66" s="44">
        <v>2.35</v>
      </c>
      <c r="F66" s="44">
        <v>4.59</v>
      </c>
      <c r="G66" s="44">
        <v>0.32</v>
      </c>
      <c r="H66" s="44">
        <v>29.54</v>
      </c>
      <c r="I66" s="50">
        <v>179.18349200000003</v>
      </c>
      <c r="J66" s="44">
        <v>3.31</v>
      </c>
      <c r="K66" s="44">
        <v>0.09</v>
      </c>
      <c r="L66" s="44">
        <v>0</v>
      </c>
      <c r="M66" s="44">
        <v>0</v>
      </c>
      <c r="N66" s="44">
        <v>8.5500000000000007</v>
      </c>
      <c r="O66" s="44">
        <v>19.95</v>
      </c>
      <c r="P66" s="44">
        <v>1.05</v>
      </c>
      <c r="Q66" s="44">
        <v>0</v>
      </c>
      <c r="R66" s="44">
        <v>0</v>
      </c>
      <c r="S66" s="44">
        <v>0.08</v>
      </c>
      <c r="T66" s="44">
        <v>1.28</v>
      </c>
      <c r="U66" s="44">
        <v>235.16</v>
      </c>
      <c r="V66" s="44">
        <v>140.62</v>
      </c>
      <c r="W66" s="44">
        <v>92.71</v>
      </c>
      <c r="X66" s="44">
        <v>14.85</v>
      </c>
      <c r="Y66" s="44">
        <v>87.67</v>
      </c>
      <c r="Z66" s="44">
        <v>0.38</v>
      </c>
      <c r="AA66" s="44">
        <v>19.2</v>
      </c>
      <c r="AB66" s="44">
        <v>16</v>
      </c>
      <c r="AC66" s="44">
        <v>35.6</v>
      </c>
      <c r="AD66" s="44">
        <v>0.52</v>
      </c>
      <c r="AE66" s="44">
        <v>0.06</v>
      </c>
      <c r="AF66" s="44">
        <v>0.11</v>
      </c>
      <c r="AG66" s="44">
        <v>0.37</v>
      </c>
      <c r="AH66" s="44">
        <v>1.61</v>
      </c>
      <c r="AI66" s="44">
        <v>0.42</v>
      </c>
      <c r="AJ66" s="9">
        <v>0</v>
      </c>
      <c r="AK66" s="9">
        <v>148.97</v>
      </c>
      <c r="AL66" s="9">
        <v>136.9</v>
      </c>
      <c r="AM66" s="9">
        <v>246.51</v>
      </c>
      <c r="AN66" s="9">
        <v>78.400000000000006</v>
      </c>
      <c r="AO66" s="9">
        <v>47.26</v>
      </c>
      <c r="AP66" s="9">
        <v>96.52</v>
      </c>
      <c r="AQ66" s="9">
        <v>34.700000000000003</v>
      </c>
      <c r="AR66" s="9">
        <v>164.01</v>
      </c>
      <c r="AS66" s="9">
        <v>103.63</v>
      </c>
      <c r="AT66" s="9">
        <v>142.35</v>
      </c>
      <c r="AU66" s="9">
        <v>116.45</v>
      </c>
      <c r="AV66" s="9">
        <v>64.48</v>
      </c>
      <c r="AW66" s="9">
        <v>110.69</v>
      </c>
      <c r="AX66" s="9">
        <v>967.9</v>
      </c>
      <c r="AY66" s="9">
        <v>0</v>
      </c>
      <c r="AZ66" s="9">
        <v>314.64</v>
      </c>
      <c r="BA66" s="9">
        <v>161.44999999999999</v>
      </c>
      <c r="BB66" s="9">
        <v>82.8</v>
      </c>
      <c r="BC66" s="9">
        <v>66.55</v>
      </c>
      <c r="BD66" s="9">
        <v>0.09</v>
      </c>
      <c r="BE66" s="9">
        <v>0.04</v>
      </c>
      <c r="BF66" s="9">
        <v>0.02</v>
      </c>
      <c r="BG66" s="9">
        <v>0.05</v>
      </c>
      <c r="BH66" s="9">
        <v>0.06</v>
      </c>
      <c r="BI66" s="9">
        <v>0.28000000000000003</v>
      </c>
      <c r="BJ66" s="9">
        <v>0</v>
      </c>
      <c r="BK66" s="9">
        <v>0.78</v>
      </c>
      <c r="BL66" s="9">
        <v>0</v>
      </c>
      <c r="BM66" s="9">
        <v>0.24</v>
      </c>
      <c r="BN66" s="9">
        <v>0</v>
      </c>
      <c r="BO66" s="9">
        <v>0</v>
      </c>
      <c r="BP66" s="9">
        <v>0</v>
      </c>
      <c r="BQ66" s="9">
        <v>0.05</v>
      </c>
      <c r="BR66" s="9">
        <v>0.08</v>
      </c>
      <c r="BS66" s="9">
        <v>0.63</v>
      </c>
      <c r="BT66" s="9">
        <v>0</v>
      </c>
      <c r="BU66" s="9">
        <v>0</v>
      </c>
      <c r="BV66" s="9">
        <v>0.04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180.69</v>
      </c>
      <c r="CC66" s="19"/>
      <c r="CD66" s="19"/>
      <c r="CE66" s="9">
        <v>21.87</v>
      </c>
      <c r="CG66" s="9">
        <v>33.380000000000003</v>
      </c>
      <c r="CH66" s="9">
        <v>14.46</v>
      </c>
      <c r="CI66" s="9">
        <v>23.92</v>
      </c>
      <c r="CJ66" s="9">
        <v>1875.37</v>
      </c>
      <c r="CK66" s="9">
        <v>844.23</v>
      </c>
      <c r="CL66" s="9">
        <v>1359.8</v>
      </c>
      <c r="CM66" s="9">
        <v>43.77</v>
      </c>
      <c r="CN66" s="9">
        <v>22.87</v>
      </c>
      <c r="CO66" s="9">
        <v>33.32</v>
      </c>
      <c r="CP66" s="9">
        <v>5</v>
      </c>
      <c r="CQ66" s="9">
        <v>0.5</v>
      </c>
    </row>
    <row r="67" spans="1:95" s="10" customFormat="1" x14ac:dyDescent="0.25">
      <c r="A67" s="25"/>
      <c r="B67" s="26" t="s">
        <v>109</v>
      </c>
      <c r="C67" s="27">
        <f>SUM(C63:C66)</f>
        <v>415</v>
      </c>
      <c r="D67" s="45">
        <f t="shared" ref="D67:AI67" si="10">SUM(D63:D66)</f>
        <v>9.0599999999999987</v>
      </c>
      <c r="E67" s="45">
        <f t="shared" si="10"/>
        <v>3.67</v>
      </c>
      <c r="F67" s="45">
        <f t="shared" si="10"/>
        <v>10.87</v>
      </c>
      <c r="G67" s="45">
        <f t="shared" si="10"/>
        <v>1.26</v>
      </c>
      <c r="H67" s="45">
        <f t="shared" si="10"/>
        <v>47.45</v>
      </c>
      <c r="I67" s="51">
        <f t="shared" si="10"/>
        <v>319.92551800000001</v>
      </c>
      <c r="J67" s="45">
        <f t="shared" si="10"/>
        <v>6.59</v>
      </c>
      <c r="K67" s="45">
        <f t="shared" si="10"/>
        <v>0.2</v>
      </c>
      <c r="L67" s="45">
        <f t="shared" si="10"/>
        <v>0</v>
      </c>
      <c r="M67" s="45">
        <f t="shared" si="10"/>
        <v>0</v>
      </c>
      <c r="N67" s="45">
        <f t="shared" si="10"/>
        <v>16.16</v>
      </c>
      <c r="O67" s="45">
        <f t="shared" si="10"/>
        <v>29.189999999999998</v>
      </c>
      <c r="P67" s="45">
        <f t="shared" si="10"/>
        <v>2.1</v>
      </c>
      <c r="Q67" s="45">
        <f t="shared" si="10"/>
        <v>0</v>
      </c>
      <c r="R67" s="45">
        <f t="shared" si="10"/>
        <v>0</v>
      </c>
      <c r="S67" s="45">
        <f t="shared" si="10"/>
        <v>0.22000000000000003</v>
      </c>
      <c r="T67" s="45">
        <f t="shared" si="10"/>
        <v>2.2000000000000002</v>
      </c>
      <c r="U67" s="45">
        <f t="shared" si="10"/>
        <v>386.92999999999995</v>
      </c>
      <c r="V67" s="45">
        <f t="shared" si="10"/>
        <v>246.60000000000002</v>
      </c>
      <c r="W67" s="45">
        <f t="shared" si="10"/>
        <v>153.01999999999998</v>
      </c>
      <c r="X67" s="45">
        <f t="shared" si="10"/>
        <v>30.740000000000002</v>
      </c>
      <c r="Y67" s="45">
        <f t="shared" si="10"/>
        <v>152.34</v>
      </c>
      <c r="Z67" s="45">
        <f t="shared" si="10"/>
        <v>1.0499999999999998</v>
      </c>
      <c r="AA67" s="45">
        <f t="shared" si="10"/>
        <v>48.2</v>
      </c>
      <c r="AB67" s="45">
        <f t="shared" si="10"/>
        <v>35.049999999999997</v>
      </c>
      <c r="AC67" s="45">
        <f t="shared" si="10"/>
        <v>68</v>
      </c>
      <c r="AD67" s="45">
        <f t="shared" si="10"/>
        <v>1.08</v>
      </c>
      <c r="AE67" s="45">
        <f t="shared" si="10"/>
        <v>0.13</v>
      </c>
      <c r="AF67" s="45">
        <f t="shared" si="10"/>
        <v>0.2</v>
      </c>
      <c r="AG67" s="45">
        <f t="shared" si="10"/>
        <v>0.9</v>
      </c>
      <c r="AH67" s="45">
        <f t="shared" si="10"/>
        <v>2.88</v>
      </c>
      <c r="AI67" s="45">
        <f t="shared" si="10"/>
        <v>0.65</v>
      </c>
      <c r="AJ67" s="10">
        <v>0</v>
      </c>
      <c r="AK67" s="10">
        <v>262.67</v>
      </c>
      <c r="AL67" s="10">
        <v>254.75</v>
      </c>
      <c r="AM67" s="10">
        <v>427.61</v>
      </c>
      <c r="AN67" s="10">
        <v>140.35</v>
      </c>
      <c r="AO67" s="10">
        <v>83.21</v>
      </c>
      <c r="AP67" s="10">
        <v>169.07</v>
      </c>
      <c r="AQ67" s="10">
        <v>63.25</v>
      </c>
      <c r="AR67" s="10">
        <v>292.11</v>
      </c>
      <c r="AS67" s="10">
        <v>183.73</v>
      </c>
      <c r="AT67" s="10">
        <v>252.55</v>
      </c>
      <c r="AU67" s="10">
        <v>209.6</v>
      </c>
      <c r="AV67" s="10">
        <v>114.53</v>
      </c>
      <c r="AW67" s="10">
        <v>195.89</v>
      </c>
      <c r="AX67" s="10">
        <v>1672.5</v>
      </c>
      <c r="AY67" s="10">
        <v>0</v>
      </c>
      <c r="AZ67" s="10">
        <v>544.14</v>
      </c>
      <c r="BA67" s="10">
        <v>263.45</v>
      </c>
      <c r="BB67" s="10">
        <v>151.5</v>
      </c>
      <c r="BC67" s="10">
        <v>118.95</v>
      </c>
      <c r="BD67" s="10">
        <v>0.23</v>
      </c>
      <c r="BE67" s="10">
        <v>0.1</v>
      </c>
      <c r="BF67" s="10">
        <v>0.06</v>
      </c>
      <c r="BG67" s="10">
        <v>0.13</v>
      </c>
      <c r="BH67" s="10">
        <v>0.15</v>
      </c>
      <c r="BI67" s="10">
        <v>0.68</v>
      </c>
      <c r="BJ67" s="10">
        <v>0</v>
      </c>
      <c r="BK67" s="10">
        <v>1.98</v>
      </c>
      <c r="BL67" s="10">
        <v>0</v>
      </c>
      <c r="BM67" s="10">
        <v>0.63</v>
      </c>
      <c r="BN67" s="10">
        <v>0</v>
      </c>
      <c r="BO67" s="10">
        <v>0</v>
      </c>
      <c r="BP67" s="10">
        <v>0</v>
      </c>
      <c r="BQ67" s="10">
        <v>0.13</v>
      </c>
      <c r="BR67" s="10">
        <v>0.2</v>
      </c>
      <c r="BS67" s="10">
        <v>1.89</v>
      </c>
      <c r="BT67" s="10">
        <v>0</v>
      </c>
      <c r="BU67" s="10">
        <v>0</v>
      </c>
      <c r="BV67" s="10">
        <v>0.35</v>
      </c>
      <c r="BW67" s="10">
        <v>0.01</v>
      </c>
      <c r="BX67" s="10">
        <v>0</v>
      </c>
      <c r="BY67" s="10">
        <v>0</v>
      </c>
      <c r="BZ67" s="10">
        <v>0</v>
      </c>
      <c r="CA67" s="10">
        <v>0</v>
      </c>
      <c r="CB67" s="10">
        <v>367.3</v>
      </c>
      <c r="CC67" s="8"/>
      <c r="CD67" s="8" t="e">
        <f>$I$67/#REF!*100</f>
        <v>#REF!</v>
      </c>
      <c r="CE67" s="10">
        <v>54.04</v>
      </c>
      <c r="CG67" s="10">
        <v>40.409999999999997</v>
      </c>
      <c r="CH67" s="10">
        <v>18.190000000000001</v>
      </c>
      <c r="CI67" s="10">
        <v>29.3</v>
      </c>
      <c r="CJ67" s="10">
        <v>3022.37</v>
      </c>
      <c r="CK67" s="10">
        <v>1282.1300000000001</v>
      </c>
      <c r="CL67" s="10">
        <v>2152.25</v>
      </c>
      <c r="CM67" s="10">
        <v>84.83</v>
      </c>
      <c r="CN67" s="10">
        <v>46.86</v>
      </c>
      <c r="CO67" s="10">
        <v>65.849999999999994</v>
      </c>
      <c r="CP67" s="10">
        <v>9.5</v>
      </c>
      <c r="CQ67" s="10">
        <v>0.5</v>
      </c>
    </row>
    <row r="68" spans="1:95" x14ac:dyDescent="0.25">
      <c r="B68" s="14" t="s">
        <v>167</v>
      </c>
    </row>
    <row r="69" spans="1:95" s="9" customFormat="1" x14ac:dyDescent="0.25">
      <c r="A69" s="16" t="str">
        <f>"-"</f>
        <v>-</v>
      </c>
      <c r="B69" s="33" t="s">
        <v>186</v>
      </c>
      <c r="C69" s="18">
        <v>100</v>
      </c>
      <c r="D69" s="44">
        <v>0.4</v>
      </c>
      <c r="E69" s="44">
        <v>0</v>
      </c>
      <c r="F69" s="44">
        <v>0.4</v>
      </c>
      <c r="G69" s="44">
        <v>0.4</v>
      </c>
      <c r="H69" s="44">
        <v>11.6</v>
      </c>
      <c r="I69" s="50">
        <v>50.480000000000004</v>
      </c>
      <c r="J69" s="44">
        <v>0.1</v>
      </c>
      <c r="K69" s="44">
        <v>0</v>
      </c>
      <c r="L69" s="44">
        <v>0</v>
      </c>
      <c r="M69" s="44">
        <v>0</v>
      </c>
      <c r="N69" s="44">
        <v>10</v>
      </c>
      <c r="O69" s="44">
        <v>0.8</v>
      </c>
      <c r="P69" s="44">
        <v>0.8</v>
      </c>
      <c r="Q69" s="44">
        <v>0</v>
      </c>
      <c r="R69" s="44">
        <v>0</v>
      </c>
      <c r="S69" s="44">
        <v>0.8</v>
      </c>
      <c r="T69" s="44">
        <v>0.5</v>
      </c>
      <c r="U69" s="44">
        <v>26</v>
      </c>
      <c r="V69" s="44">
        <v>278</v>
      </c>
      <c r="W69" s="44">
        <v>16</v>
      </c>
      <c r="X69" s="44">
        <v>9</v>
      </c>
      <c r="Y69" s="44">
        <v>11</v>
      </c>
      <c r="Z69" s="44">
        <v>2.2000000000000002</v>
      </c>
      <c r="AA69" s="44">
        <v>0</v>
      </c>
      <c r="AB69" s="44">
        <v>30</v>
      </c>
      <c r="AC69" s="44">
        <v>5</v>
      </c>
      <c r="AD69" s="44">
        <v>0.2</v>
      </c>
      <c r="AE69" s="44">
        <v>0.03</v>
      </c>
      <c r="AF69" s="44">
        <v>0.02</v>
      </c>
      <c r="AG69" s="44">
        <v>0.3</v>
      </c>
      <c r="AH69" s="44">
        <v>0.4</v>
      </c>
      <c r="AI69" s="44">
        <v>10</v>
      </c>
      <c r="AJ69" s="9">
        <v>0</v>
      </c>
      <c r="AK69" s="9">
        <v>12</v>
      </c>
      <c r="AL69" s="9">
        <v>13</v>
      </c>
      <c r="AM69" s="9">
        <v>19</v>
      </c>
      <c r="AN69" s="9">
        <v>18</v>
      </c>
      <c r="AO69" s="9">
        <v>3</v>
      </c>
      <c r="AP69" s="9">
        <v>11</v>
      </c>
      <c r="AQ69" s="9">
        <v>3</v>
      </c>
      <c r="AR69" s="9">
        <v>9</v>
      </c>
      <c r="AS69" s="9">
        <v>17</v>
      </c>
      <c r="AT69" s="9">
        <v>10</v>
      </c>
      <c r="AU69" s="9">
        <v>78</v>
      </c>
      <c r="AV69" s="9">
        <v>7</v>
      </c>
      <c r="AW69" s="9">
        <v>14</v>
      </c>
      <c r="AX69" s="9">
        <v>42</v>
      </c>
      <c r="AY69" s="9">
        <v>0</v>
      </c>
      <c r="AZ69" s="9">
        <v>13</v>
      </c>
      <c r="BA69" s="9">
        <v>16</v>
      </c>
      <c r="BB69" s="9">
        <v>6</v>
      </c>
      <c r="BC69" s="9">
        <v>5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86.3</v>
      </c>
      <c r="CC69" s="19"/>
      <c r="CD69" s="19"/>
      <c r="CE69" s="9">
        <v>5</v>
      </c>
      <c r="CG69" s="9">
        <v>2</v>
      </c>
      <c r="CH69" s="9">
        <v>2</v>
      </c>
      <c r="CI69" s="9">
        <v>2</v>
      </c>
      <c r="CJ69" s="9">
        <v>150</v>
      </c>
      <c r="CK69" s="9">
        <v>150</v>
      </c>
      <c r="CL69" s="9">
        <v>150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</row>
    <row r="70" spans="1:95" s="10" customFormat="1" x14ac:dyDescent="0.25">
      <c r="A70" s="25"/>
      <c r="B70" s="26" t="s">
        <v>168</v>
      </c>
      <c r="C70" s="27">
        <f>SUM(C69)</f>
        <v>100</v>
      </c>
      <c r="D70" s="45">
        <f t="shared" ref="D70:AI70" si="11">SUM(D69)</f>
        <v>0.4</v>
      </c>
      <c r="E70" s="45">
        <f t="shared" si="11"/>
        <v>0</v>
      </c>
      <c r="F70" s="45">
        <f t="shared" si="11"/>
        <v>0.4</v>
      </c>
      <c r="G70" s="45">
        <f t="shared" si="11"/>
        <v>0.4</v>
      </c>
      <c r="H70" s="45">
        <f t="shared" si="11"/>
        <v>11.6</v>
      </c>
      <c r="I70" s="51">
        <f t="shared" si="11"/>
        <v>50.480000000000004</v>
      </c>
      <c r="J70" s="45">
        <f t="shared" si="11"/>
        <v>0.1</v>
      </c>
      <c r="K70" s="45">
        <f t="shared" si="11"/>
        <v>0</v>
      </c>
      <c r="L70" s="45">
        <f t="shared" si="11"/>
        <v>0</v>
      </c>
      <c r="M70" s="45">
        <f t="shared" si="11"/>
        <v>0</v>
      </c>
      <c r="N70" s="45">
        <f t="shared" si="11"/>
        <v>10</v>
      </c>
      <c r="O70" s="45">
        <f t="shared" si="11"/>
        <v>0.8</v>
      </c>
      <c r="P70" s="45">
        <f t="shared" si="11"/>
        <v>0.8</v>
      </c>
      <c r="Q70" s="45">
        <f t="shared" si="11"/>
        <v>0</v>
      </c>
      <c r="R70" s="45">
        <f t="shared" si="11"/>
        <v>0</v>
      </c>
      <c r="S70" s="45">
        <f t="shared" si="11"/>
        <v>0.8</v>
      </c>
      <c r="T70" s="45">
        <f t="shared" si="11"/>
        <v>0.5</v>
      </c>
      <c r="U70" s="45">
        <f t="shared" si="11"/>
        <v>26</v>
      </c>
      <c r="V70" s="45">
        <f t="shared" si="11"/>
        <v>278</v>
      </c>
      <c r="W70" s="45">
        <f t="shared" si="11"/>
        <v>16</v>
      </c>
      <c r="X70" s="45">
        <f t="shared" si="11"/>
        <v>9</v>
      </c>
      <c r="Y70" s="45">
        <f t="shared" si="11"/>
        <v>11</v>
      </c>
      <c r="Z70" s="45">
        <f t="shared" si="11"/>
        <v>2.2000000000000002</v>
      </c>
      <c r="AA70" s="45">
        <f t="shared" si="11"/>
        <v>0</v>
      </c>
      <c r="AB70" s="45">
        <f t="shared" si="11"/>
        <v>30</v>
      </c>
      <c r="AC70" s="45">
        <f t="shared" si="11"/>
        <v>5</v>
      </c>
      <c r="AD70" s="45">
        <f t="shared" si="11"/>
        <v>0.2</v>
      </c>
      <c r="AE70" s="45">
        <f t="shared" si="11"/>
        <v>0.03</v>
      </c>
      <c r="AF70" s="45">
        <f t="shared" si="11"/>
        <v>0.02</v>
      </c>
      <c r="AG70" s="45">
        <f t="shared" si="11"/>
        <v>0.3</v>
      </c>
      <c r="AH70" s="45">
        <f t="shared" si="11"/>
        <v>0.4</v>
      </c>
      <c r="AI70" s="45">
        <f t="shared" si="11"/>
        <v>10</v>
      </c>
      <c r="AJ70" s="10">
        <v>0</v>
      </c>
      <c r="AK70" s="10">
        <v>12</v>
      </c>
      <c r="AL70" s="10">
        <v>13</v>
      </c>
      <c r="AM70" s="10">
        <v>19</v>
      </c>
      <c r="AN70" s="10">
        <v>18</v>
      </c>
      <c r="AO70" s="10">
        <v>3</v>
      </c>
      <c r="AP70" s="10">
        <v>11</v>
      </c>
      <c r="AQ70" s="10">
        <v>3</v>
      </c>
      <c r="AR70" s="10">
        <v>9</v>
      </c>
      <c r="AS70" s="10">
        <v>17</v>
      </c>
      <c r="AT70" s="10">
        <v>10</v>
      </c>
      <c r="AU70" s="10">
        <v>78</v>
      </c>
      <c r="AV70" s="10">
        <v>7</v>
      </c>
      <c r="AW70" s="10">
        <v>14</v>
      </c>
      <c r="AX70" s="10">
        <v>42</v>
      </c>
      <c r="AY70" s="10">
        <v>0</v>
      </c>
      <c r="AZ70" s="10">
        <v>13</v>
      </c>
      <c r="BA70" s="10">
        <v>16</v>
      </c>
      <c r="BB70" s="10">
        <v>6</v>
      </c>
      <c r="BC70" s="10">
        <v>5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86.3</v>
      </c>
      <c r="CC70" s="8"/>
      <c r="CD70" s="8" t="e">
        <f>$I$70/#REF!*100</f>
        <v>#REF!</v>
      </c>
      <c r="CE70" s="10">
        <v>5</v>
      </c>
      <c r="CG70" s="10">
        <v>2</v>
      </c>
      <c r="CH70" s="10">
        <v>2</v>
      </c>
      <c r="CI70" s="10">
        <v>2</v>
      </c>
      <c r="CJ70" s="10">
        <v>150</v>
      </c>
      <c r="CK70" s="10">
        <v>150</v>
      </c>
      <c r="CL70" s="10">
        <v>150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</row>
    <row r="71" spans="1:95" x14ac:dyDescent="0.25">
      <c r="B71" s="14" t="s">
        <v>110</v>
      </c>
    </row>
    <row r="72" spans="1:95" s="23" customFormat="1" x14ac:dyDescent="0.25">
      <c r="A72" s="20" t="str">
        <f>"-"</f>
        <v>-</v>
      </c>
      <c r="B72" s="21" t="s">
        <v>111</v>
      </c>
      <c r="C72" s="22">
        <v>20</v>
      </c>
      <c r="D72" s="43">
        <v>1.22</v>
      </c>
      <c r="E72" s="43">
        <v>0</v>
      </c>
      <c r="F72" s="43">
        <v>0.12</v>
      </c>
      <c r="G72" s="43">
        <v>0.13</v>
      </c>
      <c r="H72" s="43">
        <v>7.38</v>
      </c>
      <c r="I72" s="49">
        <v>36.031199999999998</v>
      </c>
      <c r="J72" s="43">
        <v>0</v>
      </c>
      <c r="K72" s="43">
        <v>0</v>
      </c>
      <c r="L72" s="43">
        <v>0</v>
      </c>
      <c r="M72" s="43">
        <v>0</v>
      </c>
      <c r="N72" s="43">
        <v>0.22</v>
      </c>
      <c r="O72" s="43">
        <v>7.12</v>
      </c>
      <c r="P72" s="43">
        <v>0.04</v>
      </c>
      <c r="Q72" s="43">
        <v>0</v>
      </c>
      <c r="R72" s="43">
        <v>0</v>
      </c>
      <c r="S72" s="43">
        <v>0</v>
      </c>
      <c r="T72" s="43">
        <v>0.36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23">
        <v>0</v>
      </c>
      <c r="AK72" s="23">
        <v>63.86</v>
      </c>
      <c r="AL72" s="23">
        <v>66.47</v>
      </c>
      <c r="AM72" s="23">
        <v>101.79</v>
      </c>
      <c r="AN72" s="23">
        <v>33.76</v>
      </c>
      <c r="AO72" s="23">
        <v>20.010000000000002</v>
      </c>
      <c r="AP72" s="23">
        <v>40.020000000000003</v>
      </c>
      <c r="AQ72" s="23">
        <v>15.14</v>
      </c>
      <c r="AR72" s="23">
        <v>72.38</v>
      </c>
      <c r="AS72" s="23">
        <v>44.89</v>
      </c>
      <c r="AT72" s="23">
        <v>62.64</v>
      </c>
      <c r="AU72" s="23">
        <v>51.68</v>
      </c>
      <c r="AV72" s="23">
        <v>27.14</v>
      </c>
      <c r="AW72" s="23">
        <v>48.02</v>
      </c>
      <c r="AX72" s="23">
        <v>401.59</v>
      </c>
      <c r="AY72" s="23">
        <v>0</v>
      </c>
      <c r="AZ72" s="23">
        <v>130.85</v>
      </c>
      <c r="BA72" s="23">
        <v>56.9</v>
      </c>
      <c r="BB72" s="23">
        <v>37.76</v>
      </c>
      <c r="BC72" s="23">
        <v>29.93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0.02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0.01</v>
      </c>
      <c r="BT72" s="23">
        <v>0</v>
      </c>
      <c r="BU72" s="23">
        <v>0</v>
      </c>
      <c r="BV72" s="23">
        <v>0.06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7.82</v>
      </c>
      <c r="CC72" s="24"/>
      <c r="CD72" s="24"/>
      <c r="CE72" s="23">
        <v>0</v>
      </c>
      <c r="CG72" s="23">
        <v>0</v>
      </c>
      <c r="CH72" s="23">
        <v>0</v>
      </c>
      <c r="CI72" s="23">
        <v>0</v>
      </c>
      <c r="CJ72" s="23">
        <v>380</v>
      </c>
      <c r="CK72" s="23">
        <v>146.4</v>
      </c>
      <c r="CL72" s="23">
        <v>263.2</v>
      </c>
      <c r="CM72" s="23">
        <v>3.04</v>
      </c>
      <c r="CN72" s="23">
        <v>3.04</v>
      </c>
      <c r="CO72" s="23">
        <v>3.04</v>
      </c>
      <c r="CP72" s="23">
        <v>0</v>
      </c>
      <c r="CQ72" s="23">
        <v>0</v>
      </c>
    </row>
    <row r="73" spans="1:95" s="23" customFormat="1" x14ac:dyDescent="0.25">
      <c r="A73" s="20" t="str">
        <f>"-"</f>
        <v>-</v>
      </c>
      <c r="B73" s="21" t="s">
        <v>112</v>
      </c>
      <c r="C73" s="22">
        <v>30</v>
      </c>
      <c r="D73" s="43">
        <v>1.8</v>
      </c>
      <c r="E73" s="43">
        <v>0</v>
      </c>
      <c r="F73" s="43">
        <v>0.36</v>
      </c>
      <c r="G73" s="43">
        <v>0.36</v>
      </c>
      <c r="H73" s="43">
        <v>12.51</v>
      </c>
      <c r="I73" s="49">
        <v>57.293999999999997</v>
      </c>
      <c r="J73" s="43">
        <v>0.06</v>
      </c>
      <c r="K73" s="43">
        <v>0</v>
      </c>
      <c r="L73" s="43">
        <v>0</v>
      </c>
      <c r="M73" s="43">
        <v>0</v>
      </c>
      <c r="N73" s="43">
        <v>0.36</v>
      </c>
      <c r="O73" s="43">
        <v>9.66</v>
      </c>
      <c r="P73" s="43">
        <v>2.4900000000000002</v>
      </c>
      <c r="Q73" s="43">
        <v>0</v>
      </c>
      <c r="R73" s="43">
        <v>0</v>
      </c>
      <c r="S73" s="43">
        <v>0.3</v>
      </c>
      <c r="T73" s="43">
        <v>0.75</v>
      </c>
      <c r="U73" s="43">
        <v>183</v>
      </c>
      <c r="V73" s="43">
        <v>73.5</v>
      </c>
      <c r="W73" s="43">
        <v>10.5</v>
      </c>
      <c r="X73" s="43">
        <v>14.1</v>
      </c>
      <c r="Y73" s="43">
        <v>47.4</v>
      </c>
      <c r="Z73" s="43">
        <v>1.17</v>
      </c>
      <c r="AA73" s="43">
        <v>0</v>
      </c>
      <c r="AB73" s="43">
        <v>1.5</v>
      </c>
      <c r="AC73" s="43">
        <v>0.3</v>
      </c>
      <c r="AD73" s="43">
        <v>0.42</v>
      </c>
      <c r="AE73" s="43">
        <v>0.05</v>
      </c>
      <c r="AF73" s="43">
        <v>0.02</v>
      </c>
      <c r="AG73" s="43">
        <v>0.21</v>
      </c>
      <c r="AH73" s="43">
        <v>0.6</v>
      </c>
      <c r="AI73" s="43">
        <v>0</v>
      </c>
      <c r="AJ73" s="23">
        <v>0</v>
      </c>
      <c r="AK73" s="23">
        <v>96.6</v>
      </c>
      <c r="AL73" s="23">
        <v>74.400000000000006</v>
      </c>
      <c r="AM73" s="23">
        <v>128.1</v>
      </c>
      <c r="AN73" s="23">
        <v>66.900000000000006</v>
      </c>
      <c r="AO73" s="23">
        <v>27.9</v>
      </c>
      <c r="AP73" s="23">
        <v>59.4</v>
      </c>
      <c r="AQ73" s="23">
        <v>24</v>
      </c>
      <c r="AR73" s="23">
        <v>111.3</v>
      </c>
      <c r="AS73" s="23">
        <v>89.1</v>
      </c>
      <c r="AT73" s="23">
        <v>87.3</v>
      </c>
      <c r="AU73" s="23">
        <v>139.19999999999999</v>
      </c>
      <c r="AV73" s="23">
        <v>37.200000000000003</v>
      </c>
      <c r="AW73" s="23">
        <v>93</v>
      </c>
      <c r="AX73" s="23">
        <v>467.7</v>
      </c>
      <c r="AY73" s="23">
        <v>0</v>
      </c>
      <c r="AZ73" s="23">
        <v>157.80000000000001</v>
      </c>
      <c r="BA73" s="23">
        <v>87.3</v>
      </c>
      <c r="BB73" s="23">
        <v>54</v>
      </c>
      <c r="BC73" s="23">
        <v>39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0.04</v>
      </c>
      <c r="BL73" s="23">
        <v>0</v>
      </c>
      <c r="BM73" s="23">
        <v>0</v>
      </c>
      <c r="BN73" s="23">
        <v>0.01</v>
      </c>
      <c r="BO73" s="23">
        <v>0</v>
      </c>
      <c r="BP73" s="23">
        <v>0</v>
      </c>
      <c r="BQ73" s="23">
        <v>0</v>
      </c>
      <c r="BR73" s="23">
        <v>0</v>
      </c>
      <c r="BS73" s="23">
        <v>0.03</v>
      </c>
      <c r="BT73" s="23">
        <v>0</v>
      </c>
      <c r="BU73" s="23">
        <v>0</v>
      </c>
      <c r="BV73" s="23">
        <v>0.14000000000000001</v>
      </c>
      <c r="BW73" s="23">
        <v>0.02</v>
      </c>
      <c r="BX73" s="23">
        <v>0</v>
      </c>
      <c r="BY73" s="23">
        <v>0</v>
      </c>
      <c r="BZ73" s="23">
        <v>0</v>
      </c>
      <c r="CA73" s="23">
        <v>0</v>
      </c>
      <c r="CB73" s="23">
        <v>14.1</v>
      </c>
      <c r="CC73" s="24"/>
      <c r="CD73" s="24"/>
      <c r="CE73" s="23">
        <v>0.25</v>
      </c>
      <c r="CG73" s="23">
        <v>4</v>
      </c>
      <c r="CH73" s="23">
        <v>4</v>
      </c>
      <c r="CI73" s="23">
        <v>4</v>
      </c>
      <c r="CJ73" s="23">
        <v>760</v>
      </c>
      <c r="CK73" s="23">
        <v>292.8</v>
      </c>
      <c r="CL73" s="23">
        <v>526.4</v>
      </c>
      <c r="CM73" s="23">
        <v>7.6</v>
      </c>
      <c r="CN73" s="23">
        <v>6.32</v>
      </c>
      <c r="CO73" s="23">
        <v>6.96</v>
      </c>
      <c r="CP73" s="23">
        <v>0</v>
      </c>
      <c r="CQ73" s="23">
        <v>0</v>
      </c>
    </row>
    <row r="74" spans="1:95" s="23" customFormat="1" x14ac:dyDescent="0.25">
      <c r="A74" s="20" t="str">
        <f>"6/10"</f>
        <v>6/10</v>
      </c>
      <c r="B74" s="21" t="s">
        <v>113</v>
      </c>
      <c r="C74" s="22">
        <v>180</v>
      </c>
      <c r="D74" s="43">
        <v>0.92</v>
      </c>
      <c r="E74" s="43">
        <v>0</v>
      </c>
      <c r="F74" s="43">
        <v>0.05</v>
      </c>
      <c r="G74" s="43">
        <v>0.05</v>
      </c>
      <c r="H74" s="43">
        <v>20.86</v>
      </c>
      <c r="I74" s="49">
        <v>78.839027999999999</v>
      </c>
      <c r="J74" s="43">
        <v>0.02</v>
      </c>
      <c r="K74" s="43">
        <v>0</v>
      </c>
      <c r="L74" s="43">
        <v>0</v>
      </c>
      <c r="M74" s="43">
        <v>0</v>
      </c>
      <c r="N74" s="43">
        <v>17.27</v>
      </c>
      <c r="O74" s="43">
        <v>0.51</v>
      </c>
      <c r="P74" s="43">
        <v>3.08</v>
      </c>
      <c r="Q74" s="43">
        <v>0</v>
      </c>
      <c r="R74" s="43">
        <v>0</v>
      </c>
      <c r="S74" s="43">
        <v>0.27</v>
      </c>
      <c r="T74" s="43">
        <v>0.73</v>
      </c>
      <c r="U74" s="43">
        <v>3.12</v>
      </c>
      <c r="V74" s="43">
        <v>306.24</v>
      </c>
      <c r="W74" s="43">
        <v>28.2</v>
      </c>
      <c r="X74" s="43">
        <v>17.96</v>
      </c>
      <c r="Y74" s="43">
        <v>24.44</v>
      </c>
      <c r="Z74" s="43">
        <v>0.57999999999999996</v>
      </c>
      <c r="AA74" s="43">
        <v>0</v>
      </c>
      <c r="AB74" s="43">
        <v>567</v>
      </c>
      <c r="AC74" s="43">
        <v>104.94</v>
      </c>
      <c r="AD74" s="43">
        <v>0.99</v>
      </c>
      <c r="AE74" s="43">
        <v>0.03</v>
      </c>
      <c r="AF74" s="43">
        <v>0.05</v>
      </c>
      <c r="AG74" s="43">
        <v>0.46</v>
      </c>
      <c r="AH74" s="43">
        <v>0.7</v>
      </c>
      <c r="AI74" s="43">
        <v>0.43</v>
      </c>
      <c r="AJ74" s="23">
        <v>0</v>
      </c>
      <c r="AK74" s="23">
        <v>0.01</v>
      </c>
      <c r="AL74" s="23">
        <v>0.01</v>
      </c>
      <c r="AM74" s="23">
        <v>0.01</v>
      </c>
      <c r="AN74" s="23">
        <v>0.02</v>
      </c>
      <c r="AO74" s="23">
        <v>0</v>
      </c>
      <c r="AP74" s="23">
        <v>0.01</v>
      </c>
      <c r="AQ74" s="23">
        <v>0</v>
      </c>
      <c r="AR74" s="23">
        <v>0.01</v>
      </c>
      <c r="AS74" s="23">
        <v>0.01</v>
      </c>
      <c r="AT74" s="23">
        <v>0.01</v>
      </c>
      <c r="AU74" s="23">
        <v>0.05</v>
      </c>
      <c r="AV74" s="23">
        <v>0</v>
      </c>
      <c r="AW74" s="23">
        <v>0.01</v>
      </c>
      <c r="AX74" s="23">
        <v>0.02</v>
      </c>
      <c r="AY74" s="23">
        <v>0</v>
      </c>
      <c r="AZ74" s="23">
        <v>0.01</v>
      </c>
      <c r="BA74" s="23">
        <v>0.01</v>
      </c>
      <c r="BB74" s="23">
        <v>0.01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0.01</v>
      </c>
      <c r="BT74" s="23">
        <v>0</v>
      </c>
      <c r="BU74" s="23">
        <v>0</v>
      </c>
      <c r="BV74" s="23">
        <v>0.01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192.61</v>
      </c>
      <c r="CC74" s="24"/>
      <c r="CD74" s="24"/>
      <c r="CE74" s="23">
        <v>94.5</v>
      </c>
      <c r="CG74" s="23">
        <v>3.95</v>
      </c>
      <c r="CH74" s="23">
        <v>3.95</v>
      </c>
      <c r="CI74" s="23">
        <v>3.95</v>
      </c>
      <c r="CJ74" s="23">
        <v>454.5</v>
      </c>
      <c r="CK74" s="23">
        <v>172.98</v>
      </c>
      <c r="CL74" s="23">
        <v>313.74</v>
      </c>
      <c r="CM74" s="23">
        <v>41.94</v>
      </c>
      <c r="CN74" s="23">
        <v>24.93</v>
      </c>
      <c r="CO74" s="23">
        <v>33.44</v>
      </c>
      <c r="CP74" s="23">
        <v>9</v>
      </c>
      <c r="CQ74" s="23">
        <v>0</v>
      </c>
    </row>
    <row r="75" spans="1:95" s="23" customFormat="1" ht="31.5" x14ac:dyDescent="0.25">
      <c r="A75" s="20" t="str">
        <f>"16/2"</f>
        <v>16/2</v>
      </c>
      <c r="B75" s="21" t="s">
        <v>133</v>
      </c>
      <c r="C75" s="22">
        <v>180</v>
      </c>
      <c r="D75" s="43">
        <v>3.23</v>
      </c>
      <c r="E75" s="43">
        <v>5.74</v>
      </c>
      <c r="F75" s="43">
        <v>6.84</v>
      </c>
      <c r="G75" s="43">
        <v>2.21</v>
      </c>
      <c r="H75" s="43">
        <v>16.59</v>
      </c>
      <c r="I75" s="49">
        <v>136.92799439999999</v>
      </c>
      <c r="J75" s="43">
        <v>1.64</v>
      </c>
      <c r="K75" s="43">
        <v>1.17</v>
      </c>
      <c r="L75" s="43">
        <v>0</v>
      </c>
      <c r="M75" s="43">
        <v>0</v>
      </c>
      <c r="N75" s="43">
        <v>2.91</v>
      </c>
      <c r="O75" s="43">
        <v>11.29</v>
      </c>
      <c r="P75" s="43">
        <v>2.38</v>
      </c>
      <c r="Q75" s="43">
        <v>0</v>
      </c>
      <c r="R75" s="43">
        <v>0</v>
      </c>
      <c r="S75" s="43">
        <v>0.11</v>
      </c>
      <c r="T75" s="43">
        <v>2.02</v>
      </c>
      <c r="U75" s="43">
        <v>422.16</v>
      </c>
      <c r="V75" s="43">
        <v>353.72</v>
      </c>
      <c r="W75" s="43">
        <v>27.46</v>
      </c>
      <c r="X75" s="43">
        <v>26.29</v>
      </c>
      <c r="Y75" s="43">
        <v>71.83</v>
      </c>
      <c r="Z75" s="43">
        <v>1.4</v>
      </c>
      <c r="AA75" s="43">
        <v>0</v>
      </c>
      <c r="AB75" s="43">
        <v>785.38</v>
      </c>
      <c r="AC75" s="43">
        <v>145.37</v>
      </c>
      <c r="AD75" s="43">
        <v>0.97</v>
      </c>
      <c r="AE75" s="43">
        <v>0.16</v>
      </c>
      <c r="AF75" s="43">
        <v>0.08</v>
      </c>
      <c r="AG75" s="43">
        <v>0.74</v>
      </c>
      <c r="AH75" s="43">
        <v>1.7</v>
      </c>
      <c r="AI75" s="43">
        <v>3.31</v>
      </c>
      <c r="AJ75" s="23">
        <v>0</v>
      </c>
      <c r="AK75" s="23">
        <v>154.38999999999999</v>
      </c>
      <c r="AL75" s="23">
        <v>170.41</v>
      </c>
      <c r="AM75" s="23">
        <v>253.6</v>
      </c>
      <c r="AN75" s="23">
        <v>242.59</v>
      </c>
      <c r="AO75" s="23">
        <v>33.090000000000003</v>
      </c>
      <c r="AP75" s="23">
        <v>134.91</v>
      </c>
      <c r="AQ75" s="23">
        <v>44.31</v>
      </c>
      <c r="AR75" s="23">
        <v>159.19</v>
      </c>
      <c r="AS75" s="23">
        <v>152.27000000000001</v>
      </c>
      <c r="AT75" s="23">
        <v>287.39999999999998</v>
      </c>
      <c r="AU75" s="23">
        <v>348.5</v>
      </c>
      <c r="AV75" s="23">
        <v>70.86</v>
      </c>
      <c r="AW75" s="23">
        <v>150.58000000000001</v>
      </c>
      <c r="AX75" s="23">
        <v>541.98</v>
      </c>
      <c r="AY75" s="23">
        <v>0</v>
      </c>
      <c r="AZ75" s="23">
        <v>105.84</v>
      </c>
      <c r="BA75" s="23">
        <v>129.97</v>
      </c>
      <c r="BB75" s="23">
        <v>109.23</v>
      </c>
      <c r="BC75" s="23">
        <v>40.71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0.16</v>
      </c>
      <c r="BL75" s="23">
        <v>0</v>
      </c>
      <c r="BM75" s="23">
        <v>0.08</v>
      </c>
      <c r="BN75" s="23">
        <v>0.01</v>
      </c>
      <c r="BO75" s="23">
        <v>0.01</v>
      </c>
      <c r="BP75" s="23">
        <v>0</v>
      </c>
      <c r="BQ75" s="23">
        <v>0</v>
      </c>
      <c r="BR75" s="23">
        <v>0</v>
      </c>
      <c r="BS75" s="23">
        <v>0.53</v>
      </c>
      <c r="BT75" s="23">
        <v>0</v>
      </c>
      <c r="BU75" s="23">
        <v>0</v>
      </c>
      <c r="BV75" s="23">
        <v>1.2</v>
      </c>
      <c r="BW75" s="23">
        <v>0.02</v>
      </c>
      <c r="BX75" s="23">
        <v>0</v>
      </c>
      <c r="BY75" s="23">
        <v>0</v>
      </c>
      <c r="BZ75" s="23">
        <v>0</v>
      </c>
      <c r="CA75" s="23">
        <v>0</v>
      </c>
      <c r="CB75" s="23">
        <v>165.24</v>
      </c>
      <c r="CC75" s="24"/>
      <c r="CD75" s="24"/>
      <c r="CE75" s="23">
        <v>130.9</v>
      </c>
      <c r="CG75" s="23">
        <v>48.76</v>
      </c>
      <c r="CH75" s="23">
        <v>27.16</v>
      </c>
      <c r="CI75" s="23">
        <v>37.96</v>
      </c>
      <c r="CJ75" s="23">
        <v>500.4</v>
      </c>
      <c r="CK75" s="23">
        <v>262.36</v>
      </c>
      <c r="CL75" s="23">
        <v>381.38</v>
      </c>
      <c r="CM75" s="23">
        <v>36.159999999999997</v>
      </c>
      <c r="CN75" s="23">
        <v>19.04</v>
      </c>
      <c r="CO75" s="23">
        <v>27.6</v>
      </c>
      <c r="CP75" s="23">
        <v>0</v>
      </c>
      <c r="CQ75" s="23">
        <v>1.08</v>
      </c>
    </row>
    <row r="76" spans="1:95" s="23" customFormat="1" x14ac:dyDescent="0.25">
      <c r="A76" s="20" t="str">
        <f>"3/4"</f>
        <v>3/4</v>
      </c>
      <c r="B76" s="21" t="s">
        <v>141</v>
      </c>
      <c r="C76" s="22">
        <v>150</v>
      </c>
      <c r="D76" s="43">
        <v>4.57</v>
      </c>
      <c r="E76" s="43">
        <v>0.03</v>
      </c>
      <c r="F76" s="43">
        <v>3.85</v>
      </c>
      <c r="G76" s="43">
        <v>1.19</v>
      </c>
      <c r="H76" s="43">
        <v>23.84</v>
      </c>
      <c r="I76" s="49">
        <v>142.23301049999998</v>
      </c>
      <c r="J76" s="43">
        <v>1.99</v>
      </c>
      <c r="K76" s="43">
        <v>0.08</v>
      </c>
      <c r="L76" s="43">
        <v>0</v>
      </c>
      <c r="M76" s="43">
        <v>0</v>
      </c>
      <c r="N76" s="43">
        <v>0.55000000000000004</v>
      </c>
      <c r="O76" s="43">
        <v>19.34</v>
      </c>
      <c r="P76" s="43">
        <v>3.95</v>
      </c>
      <c r="Q76" s="43">
        <v>0</v>
      </c>
      <c r="R76" s="43">
        <v>0</v>
      </c>
      <c r="S76" s="43">
        <v>0</v>
      </c>
      <c r="T76" s="43">
        <v>1.05</v>
      </c>
      <c r="U76" s="43">
        <v>145.36000000000001</v>
      </c>
      <c r="V76" s="43">
        <v>139.4</v>
      </c>
      <c r="W76" s="43">
        <v>9.34</v>
      </c>
      <c r="X76" s="43">
        <v>69.900000000000006</v>
      </c>
      <c r="Y76" s="43">
        <v>103.16</v>
      </c>
      <c r="Z76" s="43">
        <v>2.41</v>
      </c>
      <c r="AA76" s="43">
        <v>15</v>
      </c>
      <c r="AB76" s="43">
        <v>13.43</v>
      </c>
      <c r="AC76" s="43">
        <v>17.61</v>
      </c>
      <c r="AD76" s="43">
        <v>0.33</v>
      </c>
      <c r="AE76" s="43">
        <v>0.13</v>
      </c>
      <c r="AF76" s="43">
        <v>7.0000000000000007E-2</v>
      </c>
      <c r="AG76" s="43">
        <v>1.32</v>
      </c>
      <c r="AH76" s="43">
        <v>2.65</v>
      </c>
      <c r="AI76" s="43">
        <v>0</v>
      </c>
      <c r="AJ76" s="23">
        <v>0</v>
      </c>
      <c r="AK76" s="23">
        <v>214.03</v>
      </c>
      <c r="AL76" s="23">
        <v>167.18</v>
      </c>
      <c r="AM76" s="23">
        <v>271.10000000000002</v>
      </c>
      <c r="AN76" s="23">
        <v>192.53</v>
      </c>
      <c r="AO76" s="23">
        <v>115.87</v>
      </c>
      <c r="AP76" s="23">
        <v>145.79</v>
      </c>
      <c r="AQ76" s="23">
        <v>66.41</v>
      </c>
      <c r="AR76" s="23">
        <v>214.75</v>
      </c>
      <c r="AS76" s="23">
        <v>210.21</v>
      </c>
      <c r="AT76" s="23">
        <v>404.32</v>
      </c>
      <c r="AU76" s="23">
        <v>398.98</v>
      </c>
      <c r="AV76" s="23">
        <v>109.33</v>
      </c>
      <c r="AW76" s="23">
        <v>260.19</v>
      </c>
      <c r="AX76" s="23">
        <v>819.16</v>
      </c>
      <c r="AY76" s="23">
        <v>0</v>
      </c>
      <c r="AZ76" s="23">
        <v>181.84</v>
      </c>
      <c r="BA76" s="23">
        <v>220.24</v>
      </c>
      <c r="BB76" s="23">
        <v>156.41</v>
      </c>
      <c r="BC76" s="23">
        <v>119.22</v>
      </c>
      <c r="BD76" s="23">
        <v>0.1</v>
      </c>
      <c r="BE76" s="23">
        <v>0.05</v>
      </c>
      <c r="BF76" s="23">
        <v>0.02</v>
      </c>
      <c r="BG76" s="23">
        <v>0.06</v>
      </c>
      <c r="BH76" s="23">
        <v>0.06</v>
      </c>
      <c r="BI76" s="23">
        <v>0.3</v>
      </c>
      <c r="BJ76" s="23">
        <v>0</v>
      </c>
      <c r="BK76" s="23">
        <v>1</v>
      </c>
      <c r="BL76" s="23">
        <v>0</v>
      </c>
      <c r="BM76" s="23">
        <v>0.27</v>
      </c>
      <c r="BN76" s="23">
        <v>0</v>
      </c>
      <c r="BO76" s="23">
        <v>0</v>
      </c>
      <c r="BP76" s="23">
        <v>0</v>
      </c>
      <c r="BQ76" s="23">
        <v>0.06</v>
      </c>
      <c r="BR76" s="23">
        <v>0.09</v>
      </c>
      <c r="BS76" s="23">
        <v>1.05</v>
      </c>
      <c r="BT76" s="23">
        <v>0.01</v>
      </c>
      <c r="BU76" s="23">
        <v>0</v>
      </c>
      <c r="BV76" s="23">
        <v>0.41</v>
      </c>
      <c r="BW76" s="23">
        <v>0.04</v>
      </c>
      <c r="BX76" s="23">
        <v>0</v>
      </c>
      <c r="BY76" s="23">
        <v>0</v>
      </c>
      <c r="BZ76" s="23">
        <v>0</v>
      </c>
      <c r="CA76" s="23">
        <v>0</v>
      </c>
      <c r="CB76" s="23">
        <v>126.08</v>
      </c>
      <c r="CC76" s="24"/>
      <c r="CD76" s="24"/>
      <c r="CE76" s="23">
        <v>17.239999999999998</v>
      </c>
      <c r="CG76" s="23">
        <v>18.760000000000002</v>
      </c>
      <c r="CH76" s="23">
        <v>11.15</v>
      </c>
      <c r="CI76" s="23">
        <v>14.96</v>
      </c>
      <c r="CJ76" s="23">
        <v>1575.42</v>
      </c>
      <c r="CK76" s="23">
        <v>764.22</v>
      </c>
      <c r="CL76" s="23">
        <v>1169.82</v>
      </c>
      <c r="CM76" s="23">
        <v>35.770000000000003</v>
      </c>
      <c r="CN76" s="23">
        <v>22.6</v>
      </c>
      <c r="CO76" s="23">
        <v>29.18</v>
      </c>
      <c r="CP76" s="23">
        <v>0</v>
      </c>
      <c r="CQ76" s="23">
        <v>0.38</v>
      </c>
    </row>
    <row r="77" spans="1:95" s="9" customFormat="1" x14ac:dyDescent="0.25">
      <c r="A77" s="16" t="str">
        <f>"2/9"</f>
        <v>2/9</v>
      </c>
      <c r="B77" s="33" t="s">
        <v>142</v>
      </c>
      <c r="C77" s="18">
        <v>70</v>
      </c>
      <c r="D77" s="44">
        <v>8.15</v>
      </c>
      <c r="E77" s="44">
        <v>7.93</v>
      </c>
      <c r="F77" s="44">
        <v>7.83</v>
      </c>
      <c r="G77" s="44">
        <v>0.02</v>
      </c>
      <c r="H77" s="44">
        <v>1.7</v>
      </c>
      <c r="I77" s="50">
        <v>109.76811999999998</v>
      </c>
      <c r="J77" s="44">
        <v>3.12</v>
      </c>
      <c r="K77" s="44">
        <v>0.05</v>
      </c>
      <c r="L77" s="44">
        <v>0</v>
      </c>
      <c r="M77" s="44">
        <v>0</v>
      </c>
      <c r="N77" s="44">
        <v>0.16</v>
      </c>
      <c r="O77" s="44">
        <v>1.43</v>
      </c>
      <c r="P77" s="44">
        <v>0.12</v>
      </c>
      <c r="Q77" s="44">
        <v>0</v>
      </c>
      <c r="R77" s="44">
        <v>0</v>
      </c>
      <c r="S77" s="44">
        <v>0</v>
      </c>
      <c r="T77" s="44">
        <v>0.79</v>
      </c>
      <c r="U77" s="44">
        <v>101.84</v>
      </c>
      <c r="V77" s="44">
        <v>54.66</v>
      </c>
      <c r="W77" s="44">
        <v>8.27</v>
      </c>
      <c r="X77" s="44">
        <v>6.98</v>
      </c>
      <c r="Y77" s="44">
        <v>58.24</v>
      </c>
      <c r="Z77" s="44">
        <v>0.66</v>
      </c>
      <c r="AA77" s="44">
        <v>21.11</v>
      </c>
      <c r="AB77" s="44">
        <v>11.13</v>
      </c>
      <c r="AC77" s="44">
        <v>44.23</v>
      </c>
      <c r="AD77" s="44">
        <v>0.3</v>
      </c>
      <c r="AE77" s="44">
        <v>0.02</v>
      </c>
      <c r="AF77" s="44">
        <v>0.05</v>
      </c>
      <c r="AG77" s="44">
        <v>3</v>
      </c>
      <c r="AH77" s="44">
        <v>6.11</v>
      </c>
      <c r="AI77" s="44">
        <v>0.3</v>
      </c>
      <c r="AJ77" s="9">
        <v>0</v>
      </c>
      <c r="AK77" s="9">
        <v>390.93</v>
      </c>
      <c r="AL77" s="9">
        <v>310.14999999999998</v>
      </c>
      <c r="AM77" s="9">
        <v>630.47</v>
      </c>
      <c r="AN77" s="9">
        <v>692.84</v>
      </c>
      <c r="AO77" s="9">
        <v>207.96</v>
      </c>
      <c r="AP77" s="9">
        <v>378.44</v>
      </c>
      <c r="AQ77" s="9">
        <v>130.07</v>
      </c>
      <c r="AR77" s="9">
        <v>333.66</v>
      </c>
      <c r="AS77" s="9">
        <v>508.56</v>
      </c>
      <c r="AT77" s="9">
        <v>540.55999999999995</v>
      </c>
      <c r="AU77" s="9">
        <v>716.5</v>
      </c>
      <c r="AV77" s="9">
        <v>215.71</v>
      </c>
      <c r="AW77" s="9">
        <v>604.35</v>
      </c>
      <c r="AX77" s="9">
        <v>1182.8599999999999</v>
      </c>
      <c r="AY77" s="9">
        <v>65.64</v>
      </c>
      <c r="AZ77" s="9">
        <v>400.47</v>
      </c>
      <c r="BA77" s="9">
        <v>383.88</v>
      </c>
      <c r="BB77" s="9">
        <v>284.16000000000003</v>
      </c>
      <c r="BC77" s="9">
        <v>101.34</v>
      </c>
      <c r="BD77" s="9">
        <v>0.04</v>
      </c>
      <c r="BE77" s="9">
        <v>0.02</v>
      </c>
      <c r="BF77" s="9">
        <v>0.01</v>
      </c>
      <c r="BG77" s="9">
        <v>0.02</v>
      </c>
      <c r="BH77" s="9">
        <v>0.03</v>
      </c>
      <c r="BI77" s="9">
        <v>0.13</v>
      </c>
      <c r="BJ77" s="9">
        <v>0</v>
      </c>
      <c r="BK77" s="9">
        <v>0.35</v>
      </c>
      <c r="BL77" s="9">
        <v>0</v>
      </c>
      <c r="BM77" s="9">
        <v>0.11</v>
      </c>
      <c r="BN77" s="9">
        <v>0</v>
      </c>
      <c r="BO77" s="9">
        <v>0</v>
      </c>
      <c r="BP77" s="9">
        <v>0</v>
      </c>
      <c r="BQ77" s="9">
        <v>0.02</v>
      </c>
      <c r="BR77" s="9">
        <v>0.04</v>
      </c>
      <c r="BS77" s="9">
        <v>0.28999999999999998</v>
      </c>
      <c r="BT77" s="9">
        <v>0</v>
      </c>
      <c r="BU77" s="9">
        <v>0</v>
      </c>
      <c r="BV77" s="9">
        <v>0.02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70.760000000000005</v>
      </c>
      <c r="CC77" s="19"/>
      <c r="CD77" s="19"/>
      <c r="CE77" s="9">
        <v>22.96</v>
      </c>
      <c r="CG77" s="9">
        <v>18.41</v>
      </c>
      <c r="CH77" s="9">
        <v>9.17</v>
      </c>
      <c r="CI77" s="9">
        <v>13.79</v>
      </c>
      <c r="CJ77" s="9">
        <v>1701.19</v>
      </c>
      <c r="CK77" s="9">
        <v>1051.77</v>
      </c>
      <c r="CL77" s="9">
        <v>1376.48</v>
      </c>
      <c r="CM77" s="9">
        <v>19.309999999999999</v>
      </c>
      <c r="CN77" s="9">
        <v>12.75</v>
      </c>
      <c r="CO77" s="9">
        <v>16.05</v>
      </c>
      <c r="CP77" s="9">
        <v>0</v>
      </c>
      <c r="CQ77" s="9">
        <v>0.35</v>
      </c>
    </row>
    <row r="78" spans="1:95" s="10" customFormat="1" x14ac:dyDescent="0.25">
      <c r="A78" s="25"/>
      <c r="B78" s="26" t="s">
        <v>117</v>
      </c>
      <c r="C78" s="27">
        <f>SUM(C72:C77)</f>
        <v>630</v>
      </c>
      <c r="D78" s="45">
        <f t="shared" ref="D78:AI78" si="12">SUM(D72:D77)</f>
        <v>19.89</v>
      </c>
      <c r="E78" s="45">
        <f t="shared" si="12"/>
        <v>13.7</v>
      </c>
      <c r="F78" s="45">
        <f t="shared" si="12"/>
        <v>19.05</v>
      </c>
      <c r="G78" s="45">
        <f t="shared" si="12"/>
        <v>3.96</v>
      </c>
      <c r="H78" s="45">
        <f t="shared" si="12"/>
        <v>82.88000000000001</v>
      </c>
      <c r="I78" s="51">
        <f t="shared" si="12"/>
        <v>561.0933528999999</v>
      </c>
      <c r="J78" s="45">
        <f t="shared" si="12"/>
        <v>6.83</v>
      </c>
      <c r="K78" s="45">
        <f t="shared" si="12"/>
        <v>1.3</v>
      </c>
      <c r="L78" s="45">
        <f t="shared" si="12"/>
        <v>0</v>
      </c>
      <c r="M78" s="45">
        <f t="shared" si="12"/>
        <v>0</v>
      </c>
      <c r="N78" s="45">
        <f t="shared" si="12"/>
        <v>21.47</v>
      </c>
      <c r="O78" s="45">
        <f t="shared" si="12"/>
        <v>49.35</v>
      </c>
      <c r="P78" s="45">
        <f t="shared" si="12"/>
        <v>12.06</v>
      </c>
      <c r="Q78" s="45">
        <f t="shared" si="12"/>
        <v>0</v>
      </c>
      <c r="R78" s="45">
        <f t="shared" si="12"/>
        <v>0</v>
      </c>
      <c r="S78" s="45">
        <f t="shared" si="12"/>
        <v>0.68</v>
      </c>
      <c r="T78" s="45">
        <f t="shared" si="12"/>
        <v>5.7</v>
      </c>
      <c r="U78" s="45">
        <f t="shared" si="12"/>
        <v>855.48</v>
      </c>
      <c r="V78" s="45">
        <f t="shared" si="12"/>
        <v>927.52</v>
      </c>
      <c r="W78" s="45">
        <f t="shared" si="12"/>
        <v>83.77</v>
      </c>
      <c r="X78" s="45">
        <f t="shared" si="12"/>
        <v>135.22999999999999</v>
      </c>
      <c r="Y78" s="45">
        <f t="shared" si="12"/>
        <v>305.07</v>
      </c>
      <c r="Z78" s="45">
        <f t="shared" si="12"/>
        <v>6.2200000000000006</v>
      </c>
      <c r="AA78" s="45">
        <f t="shared" si="12"/>
        <v>36.11</v>
      </c>
      <c r="AB78" s="45">
        <f t="shared" si="12"/>
        <v>1378.4400000000003</v>
      </c>
      <c r="AC78" s="45">
        <f t="shared" si="12"/>
        <v>312.45000000000005</v>
      </c>
      <c r="AD78" s="45">
        <f t="shared" si="12"/>
        <v>3.01</v>
      </c>
      <c r="AE78" s="45">
        <f t="shared" si="12"/>
        <v>0.39</v>
      </c>
      <c r="AF78" s="45">
        <f t="shared" si="12"/>
        <v>0.27</v>
      </c>
      <c r="AG78" s="45">
        <f t="shared" si="12"/>
        <v>5.73</v>
      </c>
      <c r="AH78" s="45">
        <f t="shared" si="12"/>
        <v>11.760000000000002</v>
      </c>
      <c r="AI78" s="45">
        <f t="shared" si="12"/>
        <v>4.04</v>
      </c>
      <c r="AJ78" s="10">
        <v>0</v>
      </c>
      <c r="AK78" s="10">
        <v>1073.45</v>
      </c>
      <c r="AL78" s="10">
        <v>922.9</v>
      </c>
      <c r="AM78" s="10">
        <v>1703.77</v>
      </c>
      <c r="AN78" s="10">
        <v>1708.9</v>
      </c>
      <c r="AO78" s="10">
        <v>482.59</v>
      </c>
      <c r="AP78" s="10">
        <v>980.41</v>
      </c>
      <c r="AQ78" s="10">
        <v>342.02</v>
      </c>
      <c r="AR78" s="10">
        <v>996.59</v>
      </c>
      <c r="AS78" s="10">
        <v>1296.9100000000001</v>
      </c>
      <c r="AT78" s="10">
        <v>1565.37</v>
      </c>
      <c r="AU78" s="10">
        <v>1978.93</v>
      </c>
      <c r="AV78" s="10">
        <v>553.04</v>
      </c>
      <c r="AW78" s="10">
        <v>1470.8</v>
      </c>
      <c r="AX78" s="10">
        <v>3759.28</v>
      </c>
      <c r="AY78" s="10">
        <v>126.08</v>
      </c>
      <c r="AZ78" s="10">
        <v>1152.52</v>
      </c>
      <c r="BA78" s="10">
        <v>1016.22</v>
      </c>
      <c r="BB78" s="10">
        <v>758.71</v>
      </c>
      <c r="BC78" s="10">
        <v>307.57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0.71</v>
      </c>
      <c r="BL78" s="10">
        <v>0</v>
      </c>
      <c r="BM78" s="10">
        <v>0.39</v>
      </c>
      <c r="BN78" s="10">
        <v>0.03</v>
      </c>
      <c r="BO78" s="10">
        <v>0.06</v>
      </c>
      <c r="BP78" s="10">
        <v>0</v>
      </c>
      <c r="BQ78" s="10">
        <v>0</v>
      </c>
      <c r="BR78" s="10">
        <v>0.01</v>
      </c>
      <c r="BS78" s="10">
        <v>2.36</v>
      </c>
      <c r="BT78" s="10">
        <v>0</v>
      </c>
      <c r="BU78" s="10">
        <v>0</v>
      </c>
      <c r="BV78" s="10">
        <v>5.63</v>
      </c>
      <c r="BW78" s="10">
        <v>0.04</v>
      </c>
      <c r="BX78" s="10">
        <v>0</v>
      </c>
      <c r="BY78" s="10">
        <v>0</v>
      </c>
      <c r="BZ78" s="10">
        <v>0</v>
      </c>
      <c r="CA78" s="10">
        <v>0</v>
      </c>
      <c r="CB78" s="10">
        <v>522.17999999999995</v>
      </c>
      <c r="CC78" s="8"/>
      <c r="CD78" s="8" t="e">
        <f>$I$78/#REF!*100</f>
        <v>#REF!</v>
      </c>
      <c r="CE78" s="10">
        <v>801.36</v>
      </c>
      <c r="CG78" s="10">
        <v>70.31</v>
      </c>
      <c r="CH78" s="10">
        <v>42.56</v>
      </c>
      <c r="CI78" s="10">
        <v>56.43</v>
      </c>
      <c r="CJ78" s="10">
        <v>3395.99</v>
      </c>
      <c r="CK78" s="10">
        <v>1678.78</v>
      </c>
      <c r="CL78" s="10">
        <v>2537.39</v>
      </c>
      <c r="CM78" s="10">
        <v>100.74</v>
      </c>
      <c r="CN78" s="10">
        <v>59.6</v>
      </c>
      <c r="CO78" s="10">
        <v>80.17</v>
      </c>
      <c r="CP78" s="10">
        <v>9</v>
      </c>
      <c r="CQ78" s="10">
        <v>1.68</v>
      </c>
    </row>
    <row r="79" spans="1:95" x14ac:dyDescent="0.25">
      <c r="B79" s="32" t="s">
        <v>184</v>
      </c>
    </row>
    <row r="80" spans="1:95" s="23" customFormat="1" x14ac:dyDescent="0.25">
      <c r="A80" s="20" t="str">
        <f>"-"</f>
        <v>-</v>
      </c>
      <c r="B80" s="21" t="s">
        <v>112</v>
      </c>
      <c r="C80" s="22">
        <v>20</v>
      </c>
      <c r="D80" s="43">
        <v>1.2</v>
      </c>
      <c r="E80" s="43">
        <v>0</v>
      </c>
      <c r="F80" s="43">
        <v>0.24</v>
      </c>
      <c r="G80" s="43">
        <v>0.24</v>
      </c>
      <c r="H80" s="43">
        <v>8.34</v>
      </c>
      <c r="I80" s="49">
        <v>38.196000000000005</v>
      </c>
      <c r="J80" s="43">
        <v>0.04</v>
      </c>
      <c r="K80" s="43">
        <v>0</v>
      </c>
      <c r="L80" s="43">
        <v>0</v>
      </c>
      <c r="M80" s="43">
        <v>0</v>
      </c>
      <c r="N80" s="43">
        <v>0.24</v>
      </c>
      <c r="O80" s="43">
        <v>6.44</v>
      </c>
      <c r="P80" s="43">
        <v>1.66</v>
      </c>
      <c r="Q80" s="43">
        <v>0</v>
      </c>
      <c r="R80" s="43">
        <v>0</v>
      </c>
      <c r="S80" s="43">
        <v>0.2</v>
      </c>
      <c r="T80" s="43">
        <v>0.5</v>
      </c>
      <c r="U80" s="43">
        <v>122</v>
      </c>
      <c r="V80" s="43">
        <v>49</v>
      </c>
      <c r="W80" s="43">
        <v>7</v>
      </c>
      <c r="X80" s="43">
        <v>9.4</v>
      </c>
      <c r="Y80" s="43">
        <v>31.6</v>
      </c>
      <c r="Z80" s="43">
        <v>0.78</v>
      </c>
      <c r="AA80" s="43">
        <v>0</v>
      </c>
      <c r="AB80" s="43">
        <v>1</v>
      </c>
      <c r="AC80" s="43">
        <v>0.2</v>
      </c>
      <c r="AD80" s="43">
        <v>0.28000000000000003</v>
      </c>
      <c r="AE80" s="43">
        <v>0.04</v>
      </c>
      <c r="AF80" s="43">
        <v>0.02</v>
      </c>
      <c r="AG80" s="43">
        <v>0.14000000000000001</v>
      </c>
      <c r="AH80" s="43">
        <v>0.4</v>
      </c>
      <c r="AI80" s="43">
        <v>0</v>
      </c>
      <c r="AJ80" s="23">
        <v>0</v>
      </c>
      <c r="AK80" s="23">
        <v>64.400000000000006</v>
      </c>
      <c r="AL80" s="23">
        <v>49.6</v>
      </c>
      <c r="AM80" s="23">
        <v>85.4</v>
      </c>
      <c r="AN80" s="23">
        <v>44.6</v>
      </c>
      <c r="AO80" s="23">
        <v>18.600000000000001</v>
      </c>
      <c r="AP80" s="23">
        <v>39.6</v>
      </c>
      <c r="AQ80" s="23">
        <v>16</v>
      </c>
      <c r="AR80" s="23">
        <v>74.2</v>
      </c>
      <c r="AS80" s="23">
        <v>59.4</v>
      </c>
      <c r="AT80" s="23">
        <v>58.2</v>
      </c>
      <c r="AU80" s="23">
        <v>92.8</v>
      </c>
      <c r="AV80" s="23">
        <v>24.8</v>
      </c>
      <c r="AW80" s="23">
        <v>62</v>
      </c>
      <c r="AX80" s="23">
        <v>311.8</v>
      </c>
      <c r="AY80" s="23">
        <v>0</v>
      </c>
      <c r="AZ80" s="23">
        <v>105.2</v>
      </c>
      <c r="BA80" s="23">
        <v>58.2</v>
      </c>
      <c r="BB80" s="23">
        <v>36</v>
      </c>
      <c r="BC80" s="23">
        <v>26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0.03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0.02</v>
      </c>
      <c r="BT80" s="23">
        <v>0</v>
      </c>
      <c r="BU80" s="23">
        <v>0</v>
      </c>
      <c r="BV80" s="23">
        <v>0.1</v>
      </c>
      <c r="BW80" s="23">
        <v>0.02</v>
      </c>
      <c r="BX80" s="23">
        <v>0</v>
      </c>
      <c r="BY80" s="23">
        <v>0</v>
      </c>
      <c r="BZ80" s="23">
        <v>0</v>
      </c>
      <c r="CA80" s="23">
        <v>0</v>
      </c>
      <c r="CB80" s="23">
        <v>9.4</v>
      </c>
      <c r="CC80" s="24"/>
      <c r="CD80" s="24"/>
      <c r="CE80" s="23">
        <v>0.17</v>
      </c>
      <c r="CG80" s="23">
        <v>3</v>
      </c>
      <c r="CH80" s="23">
        <v>3</v>
      </c>
      <c r="CI80" s="23">
        <v>3</v>
      </c>
      <c r="CJ80" s="23">
        <v>570</v>
      </c>
      <c r="CK80" s="23">
        <v>219.6</v>
      </c>
      <c r="CL80" s="23">
        <v>394.8</v>
      </c>
      <c r="CM80" s="23">
        <v>5.7</v>
      </c>
      <c r="CN80" s="23">
        <v>4.74</v>
      </c>
      <c r="CO80" s="23">
        <v>5.22</v>
      </c>
      <c r="CP80" s="23">
        <v>0</v>
      </c>
      <c r="CQ80" s="23">
        <v>0</v>
      </c>
    </row>
    <row r="81" spans="1:95" s="23" customFormat="1" x14ac:dyDescent="0.25">
      <c r="A81" s="20" t="str">
        <f>"27/10"</f>
        <v>27/10</v>
      </c>
      <c r="B81" s="21" t="s">
        <v>119</v>
      </c>
      <c r="C81" s="22">
        <v>180</v>
      </c>
      <c r="D81" s="43">
        <v>0.18</v>
      </c>
      <c r="E81" s="43">
        <v>0</v>
      </c>
      <c r="F81" s="43">
        <v>0.04</v>
      </c>
      <c r="G81" s="43">
        <v>0.04</v>
      </c>
      <c r="H81" s="43">
        <v>4.53</v>
      </c>
      <c r="I81" s="49">
        <v>18.157085999999993</v>
      </c>
      <c r="J81" s="43">
        <v>0</v>
      </c>
      <c r="K81" s="43">
        <v>0</v>
      </c>
      <c r="L81" s="43">
        <v>0</v>
      </c>
      <c r="M81" s="43">
        <v>0</v>
      </c>
      <c r="N81" s="43">
        <v>4.4400000000000004</v>
      </c>
      <c r="O81" s="43">
        <v>0</v>
      </c>
      <c r="P81" s="43">
        <v>0.09</v>
      </c>
      <c r="Q81" s="43">
        <v>0</v>
      </c>
      <c r="R81" s="43">
        <v>0</v>
      </c>
      <c r="S81" s="43">
        <v>0</v>
      </c>
      <c r="T81" s="43">
        <v>0.05</v>
      </c>
      <c r="U81" s="43">
        <v>0.04</v>
      </c>
      <c r="V81" s="43">
        <v>0.13</v>
      </c>
      <c r="W81" s="43">
        <v>0.13</v>
      </c>
      <c r="X81" s="43">
        <v>0</v>
      </c>
      <c r="Y81" s="43">
        <v>0</v>
      </c>
      <c r="Z81" s="43">
        <v>0.01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180.08</v>
      </c>
      <c r="CC81" s="24"/>
      <c r="CD81" s="24"/>
      <c r="CE81" s="23">
        <v>0</v>
      </c>
      <c r="CG81" s="23">
        <v>3.69</v>
      </c>
      <c r="CH81" s="23">
        <v>3.69</v>
      </c>
      <c r="CI81" s="23">
        <v>3.69</v>
      </c>
      <c r="CJ81" s="23">
        <v>398.25</v>
      </c>
      <c r="CK81" s="23">
        <v>156.6</v>
      </c>
      <c r="CL81" s="23">
        <v>277.43</v>
      </c>
      <c r="CM81" s="23">
        <v>39.61</v>
      </c>
      <c r="CN81" s="23">
        <v>23.41</v>
      </c>
      <c r="CO81" s="23">
        <v>31.51</v>
      </c>
      <c r="CP81" s="23">
        <v>4.5</v>
      </c>
      <c r="CQ81" s="23">
        <v>0</v>
      </c>
    </row>
    <row r="82" spans="1:95" s="9" customFormat="1" x14ac:dyDescent="0.25">
      <c r="A82" s="16" t="str">
        <f>"24/2"</f>
        <v>24/2</v>
      </c>
      <c r="B82" s="33" t="s">
        <v>155</v>
      </c>
      <c r="C82" s="18">
        <v>180</v>
      </c>
      <c r="D82" s="44">
        <v>5.27</v>
      </c>
      <c r="E82" s="44">
        <v>3.59</v>
      </c>
      <c r="F82" s="44">
        <v>4.7300000000000004</v>
      </c>
      <c r="G82" s="44">
        <v>0.18</v>
      </c>
      <c r="H82" s="44">
        <v>16.920000000000002</v>
      </c>
      <c r="I82" s="50">
        <v>130.14940175999999</v>
      </c>
      <c r="J82" s="44">
        <v>3.14</v>
      </c>
      <c r="K82" s="44">
        <v>0.05</v>
      </c>
      <c r="L82" s="44">
        <v>0</v>
      </c>
      <c r="M82" s="44">
        <v>0</v>
      </c>
      <c r="N82" s="44">
        <v>7.16</v>
      </c>
      <c r="O82" s="44">
        <v>9.26</v>
      </c>
      <c r="P82" s="44">
        <v>0.51</v>
      </c>
      <c r="Q82" s="44">
        <v>0</v>
      </c>
      <c r="R82" s="44">
        <v>0</v>
      </c>
      <c r="S82" s="44">
        <v>0.13</v>
      </c>
      <c r="T82" s="44">
        <v>1.32</v>
      </c>
      <c r="U82" s="44">
        <v>200.9</v>
      </c>
      <c r="V82" s="44">
        <v>199.99</v>
      </c>
      <c r="W82" s="44">
        <v>150.84</v>
      </c>
      <c r="X82" s="44">
        <v>19.02</v>
      </c>
      <c r="Y82" s="44">
        <v>117.68</v>
      </c>
      <c r="Z82" s="44">
        <v>0.36</v>
      </c>
      <c r="AA82" s="44">
        <v>35.82</v>
      </c>
      <c r="AB82" s="44">
        <v>17.5</v>
      </c>
      <c r="AC82" s="44">
        <v>39.47</v>
      </c>
      <c r="AD82" s="44">
        <v>0.23</v>
      </c>
      <c r="AE82" s="44">
        <v>0.06</v>
      </c>
      <c r="AF82" s="44">
        <v>0.18</v>
      </c>
      <c r="AG82" s="44">
        <v>0.25</v>
      </c>
      <c r="AH82" s="44">
        <v>1.43</v>
      </c>
      <c r="AI82" s="44">
        <v>0.66</v>
      </c>
      <c r="AJ82" s="9">
        <v>0</v>
      </c>
      <c r="AK82" s="9">
        <v>67.63</v>
      </c>
      <c r="AL82" s="9">
        <v>61.83</v>
      </c>
      <c r="AM82" s="9">
        <v>115.84</v>
      </c>
      <c r="AN82" s="9">
        <v>36.200000000000003</v>
      </c>
      <c r="AO82" s="9">
        <v>22.07</v>
      </c>
      <c r="AP82" s="9">
        <v>44.84</v>
      </c>
      <c r="AQ82" s="9">
        <v>14.73</v>
      </c>
      <c r="AR82" s="9">
        <v>71.87</v>
      </c>
      <c r="AS82" s="9">
        <v>47.52</v>
      </c>
      <c r="AT82" s="9">
        <v>57.29</v>
      </c>
      <c r="AU82" s="9">
        <v>49.18</v>
      </c>
      <c r="AV82" s="9">
        <v>28.89</v>
      </c>
      <c r="AW82" s="9">
        <v>50.22</v>
      </c>
      <c r="AX82" s="9">
        <v>441.02</v>
      </c>
      <c r="AY82" s="9">
        <v>0</v>
      </c>
      <c r="AZ82" s="9">
        <v>138.97</v>
      </c>
      <c r="BA82" s="9">
        <v>72.010000000000005</v>
      </c>
      <c r="BB82" s="9">
        <v>36.159999999999997</v>
      </c>
      <c r="BC82" s="9">
        <v>28.61</v>
      </c>
      <c r="BD82" s="9">
        <v>7.0000000000000007E-2</v>
      </c>
      <c r="BE82" s="9">
        <v>0.01</v>
      </c>
      <c r="BF82" s="9">
        <v>0.01</v>
      </c>
      <c r="BG82" s="9">
        <v>0.03</v>
      </c>
      <c r="BH82" s="9">
        <v>0.04</v>
      </c>
      <c r="BI82" s="9">
        <v>0.14000000000000001</v>
      </c>
      <c r="BJ82" s="9">
        <v>0</v>
      </c>
      <c r="BK82" s="9">
        <v>0.46</v>
      </c>
      <c r="BL82" s="9">
        <v>0</v>
      </c>
      <c r="BM82" s="9">
        <v>0.13</v>
      </c>
      <c r="BN82" s="9">
        <v>0</v>
      </c>
      <c r="BO82" s="9">
        <v>0</v>
      </c>
      <c r="BP82" s="9">
        <v>0</v>
      </c>
      <c r="BQ82" s="9">
        <v>0.01</v>
      </c>
      <c r="BR82" s="9">
        <v>0.05</v>
      </c>
      <c r="BS82" s="9">
        <v>0.4</v>
      </c>
      <c r="BT82" s="9">
        <v>0</v>
      </c>
      <c r="BU82" s="9">
        <v>0</v>
      </c>
      <c r="BV82" s="9">
        <v>7.0000000000000007E-2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150.66</v>
      </c>
      <c r="CC82" s="19"/>
      <c r="CD82" s="19"/>
      <c r="CE82" s="9">
        <v>38.74</v>
      </c>
      <c r="CG82" s="9">
        <v>1.44</v>
      </c>
      <c r="CH82" s="9">
        <v>0.55000000000000004</v>
      </c>
      <c r="CI82" s="9">
        <v>1</v>
      </c>
      <c r="CJ82" s="9">
        <v>46.49</v>
      </c>
      <c r="CK82" s="9">
        <v>20.55</v>
      </c>
      <c r="CL82" s="9">
        <v>33.520000000000003</v>
      </c>
      <c r="CM82" s="9">
        <v>0.91</v>
      </c>
      <c r="CN82" s="9">
        <v>0.21</v>
      </c>
      <c r="CO82" s="9">
        <v>0.56000000000000005</v>
      </c>
      <c r="CP82" s="9">
        <v>1.08</v>
      </c>
      <c r="CQ82" s="9">
        <v>0.36</v>
      </c>
    </row>
    <row r="83" spans="1:95" s="10" customFormat="1" ht="15.75" customHeight="1" x14ac:dyDescent="0.25">
      <c r="A83" s="25"/>
      <c r="B83" s="34" t="s">
        <v>185</v>
      </c>
      <c r="C83" s="27">
        <f>SUM(C80:C82)</f>
        <v>380</v>
      </c>
      <c r="D83" s="45">
        <f t="shared" ref="D83:AI83" si="13">SUM(D80:D82)</f>
        <v>6.6499999999999995</v>
      </c>
      <c r="E83" s="45">
        <f t="shared" si="13"/>
        <v>3.59</v>
      </c>
      <c r="F83" s="45">
        <f t="shared" si="13"/>
        <v>5.0100000000000007</v>
      </c>
      <c r="G83" s="45">
        <f t="shared" si="13"/>
        <v>0.45999999999999996</v>
      </c>
      <c r="H83" s="45">
        <f t="shared" si="13"/>
        <v>29.790000000000003</v>
      </c>
      <c r="I83" s="51">
        <f t="shared" si="13"/>
        <v>186.50248775999998</v>
      </c>
      <c r="J83" s="45">
        <f t="shared" si="13"/>
        <v>3.18</v>
      </c>
      <c r="K83" s="45">
        <f t="shared" si="13"/>
        <v>0.05</v>
      </c>
      <c r="L83" s="45">
        <f t="shared" si="13"/>
        <v>0</v>
      </c>
      <c r="M83" s="45">
        <f t="shared" si="13"/>
        <v>0</v>
      </c>
      <c r="N83" s="45">
        <f t="shared" si="13"/>
        <v>11.84</v>
      </c>
      <c r="O83" s="45">
        <f t="shared" si="13"/>
        <v>15.7</v>
      </c>
      <c r="P83" s="45">
        <f t="shared" si="13"/>
        <v>2.2599999999999998</v>
      </c>
      <c r="Q83" s="45">
        <f t="shared" si="13"/>
        <v>0</v>
      </c>
      <c r="R83" s="45">
        <f t="shared" si="13"/>
        <v>0</v>
      </c>
      <c r="S83" s="45">
        <f t="shared" si="13"/>
        <v>0.33</v>
      </c>
      <c r="T83" s="45">
        <f t="shared" si="13"/>
        <v>1.87</v>
      </c>
      <c r="U83" s="45">
        <f t="shared" si="13"/>
        <v>322.94</v>
      </c>
      <c r="V83" s="45">
        <f t="shared" si="13"/>
        <v>249.12</v>
      </c>
      <c r="W83" s="45">
        <f t="shared" si="13"/>
        <v>157.97</v>
      </c>
      <c r="X83" s="45">
        <f t="shared" si="13"/>
        <v>28.42</v>
      </c>
      <c r="Y83" s="45">
        <f t="shared" si="13"/>
        <v>149.28</v>
      </c>
      <c r="Z83" s="45">
        <f t="shared" si="13"/>
        <v>1.1499999999999999</v>
      </c>
      <c r="AA83" s="45">
        <f t="shared" si="13"/>
        <v>35.82</v>
      </c>
      <c r="AB83" s="45">
        <f t="shared" si="13"/>
        <v>18.5</v>
      </c>
      <c r="AC83" s="45">
        <f t="shared" si="13"/>
        <v>39.67</v>
      </c>
      <c r="AD83" s="45">
        <f t="shared" si="13"/>
        <v>0.51</v>
      </c>
      <c r="AE83" s="45">
        <f t="shared" si="13"/>
        <v>0.1</v>
      </c>
      <c r="AF83" s="45">
        <f t="shared" si="13"/>
        <v>0.19999999999999998</v>
      </c>
      <c r="AG83" s="45">
        <f t="shared" si="13"/>
        <v>0.39</v>
      </c>
      <c r="AH83" s="45">
        <f t="shared" si="13"/>
        <v>1.83</v>
      </c>
      <c r="AI83" s="45">
        <f t="shared" si="13"/>
        <v>0.66</v>
      </c>
      <c r="AJ83" s="10">
        <v>0</v>
      </c>
      <c r="AK83" s="10">
        <v>1119.57</v>
      </c>
      <c r="AL83" s="10">
        <v>918.51</v>
      </c>
      <c r="AM83" s="10">
        <v>1701.36</v>
      </c>
      <c r="AN83" s="10">
        <v>1296.27</v>
      </c>
      <c r="AO83" s="10">
        <v>501.01</v>
      </c>
      <c r="AP83" s="10">
        <v>853.63</v>
      </c>
      <c r="AQ83" s="10">
        <v>281.41000000000003</v>
      </c>
      <c r="AR83" s="10">
        <v>1035.3800000000001</v>
      </c>
      <c r="AS83" s="10">
        <v>150.25</v>
      </c>
      <c r="AT83" s="10">
        <v>161.56</v>
      </c>
      <c r="AU83" s="10">
        <v>231.05</v>
      </c>
      <c r="AV83" s="10">
        <v>584.07000000000005</v>
      </c>
      <c r="AW83" s="10">
        <v>136.19999999999999</v>
      </c>
      <c r="AX83" s="10">
        <v>738.02</v>
      </c>
      <c r="AY83" s="10">
        <v>0.69</v>
      </c>
      <c r="AZ83" s="10">
        <v>229.47</v>
      </c>
      <c r="BA83" s="10">
        <v>168.37</v>
      </c>
      <c r="BB83" s="10">
        <v>1092.6300000000001</v>
      </c>
      <c r="BC83" s="10">
        <v>142.71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0.11</v>
      </c>
      <c r="BL83" s="10">
        <v>0</v>
      </c>
      <c r="BM83" s="10">
        <v>0.05</v>
      </c>
      <c r="BN83" s="10">
        <v>0.01</v>
      </c>
      <c r="BO83" s="10">
        <v>0.01</v>
      </c>
      <c r="BP83" s="10">
        <v>0</v>
      </c>
      <c r="BQ83" s="10">
        <v>0</v>
      </c>
      <c r="BR83" s="10">
        <v>0</v>
      </c>
      <c r="BS83" s="10">
        <v>0.32</v>
      </c>
      <c r="BT83" s="10">
        <v>0</v>
      </c>
      <c r="BU83" s="10">
        <v>0</v>
      </c>
      <c r="BV83" s="10">
        <v>0.83</v>
      </c>
      <c r="BW83" s="10">
        <v>0.02</v>
      </c>
      <c r="BX83" s="10">
        <v>0</v>
      </c>
      <c r="BY83" s="10">
        <v>0</v>
      </c>
      <c r="BZ83" s="10">
        <v>0</v>
      </c>
      <c r="CA83" s="10">
        <v>0</v>
      </c>
      <c r="CB83" s="10">
        <v>285.43</v>
      </c>
      <c r="CC83" s="8"/>
      <c r="CD83" s="8" t="e">
        <f>$I$83/#REF!*100</f>
        <v>#REF!</v>
      </c>
      <c r="CE83" s="10">
        <v>77.8</v>
      </c>
      <c r="CG83" s="10">
        <v>17.32</v>
      </c>
      <c r="CH83" s="10">
        <v>16.25</v>
      </c>
      <c r="CI83" s="10">
        <v>16.78</v>
      </c>
      <c r="CJ83" s="10">
        <v>1972.34</v>
      </c>
      <c r="CK83" s="10">
        <v>1097.78</v>
      </c>
      <c r="CL83" s="10">
        <v>1535.06</v>
      </c>
      <c r="CM83" s="10">
        <v>67.37</v>
      </c>
      <c r="CN83" s="10">
        <v>44.33</v>
      </c>
      <c r="CO83" s="10">
        <v>55.85</v>
      </c>
      <c r="CP83" s="10">
        <v>9.6999999999999993</v>
      </c>
      <c r="CQ83" s="10">
        <v>0</v>
      </c>
    </row>
    <row r="84" spans="1:95" s="10" customFormat="1" x14ac:dyDescent="0.25">
      <c r="A84" s="25"/>
      <c r="B84" s="26" t="s">
        <v>121</v>
      </c>
      <c r="C84" s="27">
        <f>C67+C70+C78+C83</f>
        <v>1525</v>
      </c>
      <c r="D84" s="45">
        <f t="shared" ref="D84:AI84" si="14">D67+D70+D78+D83</f>
        <v>36</v>
      </c>
      <c r="E84" s="45">
        <f t="shared" si="14"/>
        <v>20.959999999999997</v>
      </c>
      <c r="F84" s="45">
        <f t="shared" si="14"/>
        <v>35.33</v>
      </c>
      <c r="G84" s="45">
        <f t="shared" si="14"/>
        <v>6.08</v>
      </c>
      <c r="H84" s="45">
        <f t="shared" si="14"/>
        <v>171.72</v>
      </c>
      <c r="I84" s="51">
        <f t="shared" si="14"/>
        <v>1118.0013586599998</v>
      </c>
      <c r="J84" s="45">
        <f t="shared" si="14"/>
        <v>16.7</v>
      </c>
      <c r="K84" s="45">
        <f t="shared" si="14"/>
        <v>1.55</v>
      </c>
      <c r="L84" s="45">
        <f t="shared" si="14"/>
        <v>0</v>
      </c>
      <c r="M84" s="45">
        <f t="shared" si="14"/>
        <v>0</v>
      </c>
      <c r="N84" s="45">
        <f t="shared" si="14"/>
        <v>59.47</v>
      </c>
      <c r="O84" s="45">
        <f t="shared" si="14"/>
        <v>95.04</v>
      </c>
      <c r="P84" s="45">
        <f t="shared" si="14"/>
        <v>17.22</v>
      </c>
      <c r="Q84" s="45">
        <f t="shared" si="14"/>
        <v>0</v>
      </c>
      <c r="R84" s="45">
        <f t="shared" si="14"/>
        <v>0</v>
      </c>
      <c r="S84" s="45">
        <f t="shared" si="14"/>
        <v>2.0300000000000002</v>
      </c>
      <c r="T84" s="45">
        <f t="shared" si="14"/>
        <v>10.27</v>
      </c>
      <c r="U84" s="45">
        <f t="shared" si="14"/>
        <v>1591.35</v>
      </c>
      <c r="V84" s="45">
        <f t="shared" si="14"/>
        <v>1701.2399999999998</v>
      </c>
      <c r="W84" s="45">
        <f t="shared" si="14"/>
        <v>410.76</v>
      </c>
      <c r="X84" s="45">
        <f t="shared" si="14"/>
        <v>203.39</v>
      </c>
      <c r="Y84" s="45">
        <f t="shared" si="14"/>
        <v>617.68999999999994</v>
      </c>
      <c r="Z84" s="45">
        <f t="shared" si="14"/>
        <v>10.620000000000001</v>
      </c>
      <c r="AA84" s="45">
        <f t="shared" si="14"/>
        <v>120.13</v>
      </c>
      <c r="AB84" s="45">
        <f t="shared" si="14"/>
        <v>1461.9900000000002</v>
      </c>
      <c r="AC84" s="45">
        <f t="shared" si="14"/>
        <v>425.12000000000006</v>
      </c>
      <c r="AD84" s="45">
        <f t="shared" si="14"/>
        <v>4.8</v>
      </c>
      <c r="AE84" s="45">
        <f t="shared" si="14"/>
        <v>0.65</v>
      </c>
      <c r="AF84" s="45">
        <f t="shared" si="14"/>
        <v>0.69</v>
      </c>
      <c r="AG84" s="45">
        <f t="shared" si="14"/>
        <v>7.32</v>
      </c>
      <c r="AH84" s="45">
        <f t="shared" si="14"/>
        <v>16.87</v>
      </c>
      <c r="AI84" s="45">
        <f t="shared" si="14"/>
        <v>15.350000000000001</v>
      </c>
      <c r="AJ84" s="10">
        <v>0</v>
      </c>
      <c r="AK84" s="10">
        <v>2467.69</v>
      </c>
      <c r="AL84" s="10">
        <v>2109.16</v>
      </c>
      <c r="AM84" s="10">
        <v>3851.74</v>
      </c>
      <c r="AN84" s="10">
        <v>3163.51</v>
      </c>
      <c r="AO84" s="10">
        <v>1069.81</v>
      </c>
      <c r="AP84" s="10">
        <v>2014.11</v>
      </c>
      <c r="AQ84" s="10">
        <v>689.69</v>
      </c>
      <c r="AR84" s="10">
        <v>2333.0700000000002</v>
      </c>
      <c r="AS84" s="10">
        <v>1647.88</v>
      </c>
      <c r="AT84" s="10">
        <v>1989.48</v>
      </c>
      <c r="AU84" s="10">
        <v>2497.58</v>
      </c>
      <c r="AV84" s="10">
        <v>1258.6500000000001</v>
      </c>
      <c r="AW84" s="10">
        <v>1816.9</v>
      </c>
      <c r="AX84" s="10">
        <v>6211.81</v>
      </c>
      <c r="AY84" s="10">
        <v>126.77</v>
      </c>
      <c r="AZ84" s="10">
        <v>1939.13</v>
      </c>
      <c r="BA84" s="10">
        <v>1464.05</v>
      </c>
      <c r="BB84" s="10">
        <v>2008.84</v>
      </c>
      <c r="BC84" s="10">
        <v>574.23</v>
      </c>
      <c r="BD84" s="10">
        <v>0.23</v>
      </c>
      <c r="BE84" s="10">
        <v>0.1</v>
      </c>
      <c r="BF84" s="10">
        <v>0.06</v>
      </c>
      <c r="BG84" s="10">
        <v>0.13</v>
      </c>
      <c r="BH84" s="10">
        <v>0.15</v>
      </c>
      <c r="BI84" s="10">
        <v>0.68</v>
      </c>
      <c r="BJ84" s="10">
        <v>0</v>
      </c>
      <c r="BK84" s="10">
        <v>2.79</v>
      </c>
      <c r="BL84" s="10">
        <v>0</v>
      </c>
      <c r="BM84" s="10">
        <v>1.07</v>
      </c>
      <c r="BN84" s="10">
        <v>0.04</v>
      </c>
      <c r="BO84" s="10">
        <v>7.0000000000000007E-2</v>
      </c>
      <c r="BP84" s="10">
        <v>0</v>
      </c>
      <c r="BQ84" s="10">
        <v>0.13</v>
      </c>
      <c r="BR84" s="10">
        <v>0.21</v>
      </c>
      <c r="BS84" s="10">
        <v>4.5599999999999996</v>
      </c>
      <c r="BT84" s="10">
        <v>0</v>
      </c>
      <c r="BU84" s="10">
        <v>0</v>
      </c>
      <c r="BV84" s="10">
        <v>6.8</v>
      </c>
      <c r="BW84" s="10">
        <v>7.0000000000000007E-2</v>
      </c>
      <c r="BX84" s="10">
        <v>0</v>
      </c>
      <c r="BY84" s="10">
        <v>0</v>
      </c>
      <c r="BZ84" s="10">
        <v>0</v>
      </c>
      <c r="CA84" s="10">
        <v>0</v>
      </c>
      <c r="CB84" s="10">
        <v>1261.21</v>
      </c>
      <c r="CC84" s="8"/>
      <c r="CD84" s="8"/>
      <c r="CE84" s="10">
        <v>938.21</v>
      </c>
      <c r="CG84" s="10">
        <v>130.04</v>
      </c>
      <c r="CH84" s="10">
        <v>78.989999999999995</v>
      </c>
      <c r="CI84" s="10">
        <v>104.52</v>
      </c>
      <c r="CJ84" s="10">
        <v>8540.7000000000007</v>
      </c>
      <c r="CK84" s="10">
        <v>4208.68</v>
      </c>
      <c r="CL84" s="10">
        <v>6374.69</v>
      </c>
      <c r="CM84" s="10">
        <v>252.95</v>
      </c>
      <c r="CN84" s="10">
        <v>150.79</v>
      </c>
      <c r="CO84" s="10">
        <v>201.87</v>
      </c>
      <c r="CP84" s="10">
        <v>28.2</v>
      </c>
      <c r="CQ84" s="10">
        <v>2.1800000000000002</v>
      </c>
    </row>
    <row r="85" spans="1:95" x14ac:dyDescent="0.25">
      <c r="B85" s="31" t="s">
        <v>181</v>
      </c>
    </row>
    <row r="86" spans="1:95" x14ac:dyDescent="0.25">
      <c r="B86" s="14" t="s">
        <v>104</v>
      </c>
    </row>
    <row r="87" spans="1:95" s="23" customFormat="1" x14ac:dyDescent="0.25">
      <c r="A87" s="20" t="str">
        <f>"-"</f>
        <v>-</v>
      </c>
      <c r="B87" s="21" t="s">
        <v>111</v>
      </c>
      <c r="C87" s="22">
        <v>25</v>
      </c>
      <c r="D87" s="43">
        <v>1.52</v>
      </c>
      <c r="E87" s="43">
        <v>0</v>
      </c>
      <c r="F87" s="43">
        <v>0.15</v>
      </c>
      <c r="G87" s="43">
        <v>0.16</v>
      </c>
      <c r="H87" s="43">
        <v>9.23</v>
      </c>
      <c r="I87" s="49">
        <v>45.038999999999994</v>
      </c>
      <c r="J87" s="43">
        <v>0</v>
      </c>
      <c r="K87" s="43">
        <v>0</v>
      </c>
      <c r="L87" s="43">
        <v>0</v>
      </c>
      <c r="M87" s="43">
        <v>0</v>
      </c>
      <c r="N87" s="43">
        <v>0.28000000000000003</v>
      </c>
      <c r="O87" s="43">
        <v>8.9</v>
      </c>
      <c r="P87" s="43">
        <v>0.05</v>
      </c>
      <c r="Q87" s="43">
        <v>0</v>
      </c>
      <c r="R87" s="43">
        <v>0</v>
      </c>
      <c r="S87" s="43">
        <v>0</v>
      </c>
      <c r="T87" s="43">
        <v>0.45</v>
      </c>
      <c r="U87" s="43">
        <v>0</v>
      </c>
      <c r="V87" s="43">
        <v>0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23">
        <v>0</v>
      </c>
      <c r="AK87" s="23">
        <v>79.819999999999993</v>
      </c>
      <c r="AL87" s="23">
        <v>83.09</v>
      </c>
      <c r="AM87" s="23">
        <v>127.24</v>
      </c>
      <c r="AN87" s="23">
        <v>42.2</v>
      </c>
      <c r="AO87" s="23">
        <v>25.01</v>
      </c>
      <c r="AP87" s="23">
        <v>50.03</v>
      </c>
      <c r="AQ87" s="23">
        <v>18.920000000000002</v>
      </c>
      <c r="AR87" s="23">
        <v>90.48</v>
      </c>
      <c r="AS87" s="23">
        <v>56.12</v>
      </c>
      <c r="AT87" s="23">
        <v>78.3</v>
      </c>
      <c r="AU87" s="23">
        <v>64.599999999999994</v>
      </c>
      <c r="AV87" s="23">
        <v>33.93</v>
      </c>
      <c r="AW87" s="23">
        <v>60.03</v>
      </c>
      <c r="AX87" s="23">
        <v>501.99</v>
      </c>
      <c r="AY87" s="23">
        <v>0</v>
      </c>
      <c r="AZ87" s="23">
        <v>163.56</v>
      </c>
      <c r="BA87" s="23">
        <v>71.12</v>
      </c>
      <c r="BB87" s="23">
        <v>47.2</v>
      </c>
      <c r="BC87" s="23">
        <v>37.409999999999997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0.02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0.02</v>
      </c>
      <c r="BT87" s="23">
        <v>0</v>
      </c>
      <c r="BU87" s="23">
        <v>0</v>
      </c>
      <c r="BV87" s="23">
        <v>7.0000000000000007E-2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9.7799999999999994</v>
      </c>
      <c r="CC87" s="24"/>
      <c r="CD87" s="24"/>
      <c r="CE87" s="23">
        <v>0</v>
      </c>
      <c r="CG87" s="23">
        <v>0</v>
      </c>
      <c r="CH87" s="23">
        <v>0</v>
      </c>
      <c r="CI87" s="23">
        <v>0</v>
      </c>
      <c r="CJ87" s="23">
        <v>570</v>
      </c>
      <c r="CK87" s="23">
        <v>219.6</v>
      </c>
      <c r="CL87" s="23">
        <v>394.8</v>
      </c>
      <c r="CM87" s="23">
        <v>4.5599999999999996</v>
      </c>
      <c r="CN87" s="23">
        <v>4.5599999999999996</v>
      </c>
      <c r="CO87" s="23">
        <v>4.5599999999999996</v>
      </c>
      <c r="CP87" s="23">
        <v>0</v>
      </c>
      <c r="CQ87" s="23">
        <v>0</v>
      </c>
    </row>
    <row r="88" spans="1:95" s="23" customFormat="1" x14ac:dyDescent="0.25">
      <c r="A88" s="20" t="str">
        <f>"4/13"</f>
        <v>4/13</v>
      </c>
      <c r="B88" s="21" t="s">
        <v>106</v>
      </c>
      <c r="C88" s="22">
        <v>10</v>
      </c>
      <c r="D88" s="43">
        <v>1.5</v>
      </c>
      <c r="E88" s="43">
        <v>2.63</v>
      </c>
      <c r="F88" s="43">
        <v>2.66</v>
      </c>
      <c r="G88" s="43">
        <v>0</v>
      </c>
      <c r="H88" s="43">
        <v>0</v>
      </c>
      <c r="I88" s="49">
        <v>30.540000000000003</v>
      </c>
      <c r="J88" s="43">
        <v>1.53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0.2</v>
      </c>
      <c r="T88" s="43">
        <v>0.43</v>
      </c>
      <c r="U88" s="43">
        <v>110</v>
      </c>
      <c r="V88" s="43">
        <v>10</v>
      </c>
      <c r="W88" s="43">
        <v>100</v>
      </c>
      <c r="X88" s="43">
        <v>5.5</v>
      </c>
      <c r="Y88" s="43">
        <v>60</v>
      </c>
      <c r="Z88" s="43">
        <v>7.0000000000000007E-2</v>
      </c>
      <c r="AA88" s="43">
        <v>21</v>
      </c>
      <c r="AB88" s="43">
        <v>17</v>
      </c>
      <c r="AC88" s="43">
        <v>23.8</v>
      </c>
      <c r="AD88" s="43">
        <v>0.04</v>
      </c>
      <c r="AE88" s="43">
        <v>0</v>
      </c>
      <c r="AF88" s="43">
        <v>0.04</v>
      </c>
      <c r="AG88" s="43">
        <v>0.02</v>
      </c>
      <c r="AH88" s="43">
        <v>0.68</v>
      </c>
      <c r="AI88" s="43">
        <v>7.0000000000000007E-2</v>
      </c>
      <c r="AJ88" s="23">
        <v>0</v>
      </c>
      <c r="AK88" s="23">
        <v>157</v>
      </c>
      <c r="AL88" s="23">
        <v>117</v>
      </c>
      <c r="AM88" s="23">
        <v>230</v>
      </c>
      <c r="AN88" s="23">
        <v>158</v>
      </c>
      <c r="AO88" s="23">
        <v>56</v>
      </c>
      <c r="AP88" s="23">
        <v>95</v>
      </c>
      <c r="AQ88" s="23">
        <v>70</v>
      </c>
      <c r="AR88" s="23">
        <v>134</v>
      </c>
      <c r="AS88" s="23">
        <v>76</v>
      </c>
      <c r="AT88" s="23">
        <v>87</v>
      </c>
      <c r="AU88" s="23">
        <v>156</v>
      </c>
      <c r="AV88" s="23">
        <v>70</v>
      </c>
      <c r="AW88" s="23">
        <v>51</v>
      </c>
      <c r="AX88" s="23">
        <v>517</v>
      </c>
      <c r="AY88" s="23">
        <v>0</v>
      </c>
      <c r="AZ88" s="23">
        <v>273</v>
      </c>
      <c r="BA88" s="23">
        <v>129</v>
      </c>
      <c r="BB88" s="23">
        <v>139</v>
      </c>
      <c r="BC88" s="23">
        <v>21.5</v>
      </c>
      <c r="BD88" s="23">
        <v>0</v>
      </c>
      <c r="BE88" s="23">
        <v>0.01</v>
      </c>
      <c r="BF88" s="23">
        <v>0.04</v>
      </c>
      <c r="BG88" s="23">
        <v>0.11</v>
      </c>
      <c r="BH88" s="23">
        <v>0.13</v>
      </c>
      <c r="BI88" s="23">
        <v>0.33</v>
      </c>
      <c r="BJ88" s="23">
        <v>0.04</v>
      </c>
      <c r="BK88" s="23">
        <v>0.7</v>
      </c>
      <c r="BL88" s="23">
        <v>0.01</v>
      </c>
      <c r="BM88" s="23">
        <v>0.16</v>
      </c>
      <c r="BN88" s="23">
        <v>0.01</v>
      </c>
      <c r="BO88" s="23">
        <v>0</v>
      </c>
      <c r="BP88" s="23">
        <v>0</v>
      </c>
      <c r="BQ88" s="23">
        <v>0.05</v>
      </c>
      <c r="BR88" s="23">
        <v>7.0000000000000007E-2</v>
      </c>
      <c r="BS88" s="23">
        <v>0.52</v>
      </c>
      <c r="BT88" s="23">
        <v>0</v>
      </c>
      <c r="BU88" s="23">
        <v>0</v>
      </c>
      <c r="BV88" s="23">
        <v>7.0000000000000007E-2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4.08</v>
      </c>
      <c r="CC88" s="24"/>
      <c r="CD88" s="24"/>
      <c r="CE88" s="23">
        <v>23.83</v>
      </c>
      <c r="CG88" s="23">
        <v>0</v>
      </c>
      <c r="CH88" s="23">
        <v>0</v>
      </c>
      <c r="CI88" s="23">
        <v>0</v>
      </c>
      <c r="CJ88" s="23">
        <v>500</v>
      </c>
      <c r="CK88" s="23">
        <v>370</v>
      </c>
      <c r="CL88" s="23">
        <v>435</v>
      </c>
      <c r="CM88" s="23">
        <v>1.53</v>
      </c>
      <c r="CN88" s="23">
        <v>0.97</v>
      </c>
      <c r="CO88" s="23">
        <v>1.25</v>
      </c>
      <c r="CP88" s="23">
        <v>0</v>
      </c>
      <c r="CQ88" s="23">
        <v>0</v>
      </c>
    </row>
    <row r="89" spans="1:95" s="23" customFormat="1" x14ac:dyDescent="0.25">
      <c r="A89" s="20" t="str">
        <f>"32/10"</f>
        <v>32/10</v>
      </c>
      <c r="B89" s="21" t="s">
        <v>136</v>
      </c>
      <c r="C89" s="22">
        <v>180</v>
      </c>
      <c r="D89" s="43">
        <v>3.54</v>
      </c>
      <c r="E89" s="43">
        <v>2.56</v>
      </c>
      <c r="F89" s="43">
        <v>3.1</v>
      </c>
      <c r="G89" s="43">
        <v>0.16</v>
      </c>
      <c r="H89" s="43">
        <v>12.95</v>
      </c>
      <c r="I89" s="49">
        <v>91.482306181818188</v>
      </c>
      <c r="J89" s="43">
        <v>1.53</v>
      </c>
      <c r="K89" s="43">
        <v>0</v>
      </c>
      <c r="L89" s="43">
        <v>0</v>
      </c>
      <c r="M89" s="43">
        <v>0</v>
      </c>
      <c r="N89" s="43">
        <v>12.95</v>
      </c>
      <c r="O89" s="43">
        <v>0</v>
      </c>
      <c r="P89" s="43">
        <v>0</v>
      </c>
      <c r="Q89" s="43">
        <v>0</v>
      </c>
      <c r="R89" s="43">
        <v>0</v>
      </c>
      <c r="S89" s="43">
        <v>0.09</v>
      </c>
      <c r="T89" s="43">
        <v>0.64</v>
      </c>
      <c r="U89" s="43">
        <v>44.64</v>
      </c>
      <c r="V89" s="43">
        <v>130.35</v>
      </c>
      <c r="W89" s="43">
        <v>105.02</v>
      </c>
      <c r="X89" s="43">
        <v>11.97</v>
      </c>
      <c r="Y89" s="43">
        <v>75.33</v>
      </c>
      <c r="Z89" s="43">
        <v>0.11</v>
      </c>
      <c r="AA89" s="43">
        <v>18</v>
      </c>
      <c r="AB89" s="43">
        <v>8.1</v>
      </c>
      <c r="AC89" s="43">
        <v>19.8</v>
      </c>
      <c r="AD89" s="43">
        <v>0</v>
      </c>
      <c r="AE89" s="43">
        <v>0.03</v>
      </c>
      <c r="AF89" s="43">
        <v>0.12</v>
      </c>
      <c r="AG89" s="43">
        <v>0.08</v>
      </c>
      <c r="AH89" s="43">
        <v>0.72</v>
      </c>
      <c r="AI89" s="43">
        <v>0.47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</v>
      </c>
      <c r="BL89" s="23">
        <v>0</v>
      </c>
      <c r="BM89" s="23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179.43</v>
      </c>
      <c r="CC89" s="24"/>
      <c r="CD89" s="24"/>
      <c r="CE89" s="23">
        <v>19.350000000000001</v>
      </c>
      <c r="CG89" s="23">
        <v>10.25</v>
      </c>
      <c r="CH89" s="23">
        <v>3.95</v>
      </c>
      <c r="CI89" s="23">
        <v>7.1</v>
      </c>
      <c r="CJ89" s="23">
        <v>792</v>
      </c>
      <c r="CK89" s="23">
        <v>288.18</v>
      </c>
      <c r="CL89" s="23">
        <v>540.09</v>
      </c>
      <c r="CM89" s="23">
        <v>34.020000000000003</v>
      </c>
      <c r="CN89" s="23">
        <v>16.11</v>
      </c>
      <c r="CO89" s="23">
        <v>25.07</v>
      </c>
      <c r="CP89" s="23">
        <v>9</v>
      </c>
      <c r="CQ89" s="23">
        <v>0</v>
      </c>
    </row>
    <row r="90" spans="1:95" s="9" customFormat="1" ht="31.5" x14ac:dyDescent="0.25">
      <c r="A90" s="16" t="str">
        <f>"16/4"</f>
        <v>16/4</v>
      </c>
      <c r="B90" s="17" t="s">
        <v>137</v>
      </c>
      <c r="C90" s="18">
        <v>200</v>
      </c>
      <c r="D90" s="44">
        <v>6.53</v>
      </c>
      <c r="E90" s="44">
        <v>2.35</v>
      </c>
      <c r="F90" s="44">
        <v>5.47</v>
      </c>
      <c r="G90" s="44">
        <v>1.32</v>
      </c>
      <c r="H90" s="44">
        <v>32.619999999999997</v>
      </c>
      <c r="I90" s="50">
        <v>204.28607199999996</v>
      </c>
      <c r="J90" s="44">
        <v>3.36</v>
      </c>
      <c r="K90" s="44">
        <v>0.09</v>
      </c>
      <c r="L90" s="44">
        <v>0</v>
      </c>
      <c r="M90" s="44">
        <v>0</v>
      </c>
      <c r="N90" s="44">
        <v>7.79</v>
      </c>
      <c r="O90" s="44">
        <v>23.51</v>
      </c>
      <c r="P90" s="44">
        <v>1.31</v>
      </c>
      <c r="Q90" s="44">
        <v>0</v>
      </c>
      <c r="R90" s="44">
        <v>0</v>
      </c>
      <c r="S90" s="44">
        <v>0.08</v>
      </c>
      <c r="T90" s="44">
        <v>1.56</v>
      </c>
      <c r="U90" s="44">
        <v>238.19</v>
      </c>
      <c r="V90" s="44">
        <v>178.26</v>
      </c>
      <c r="W90" s="44">
        <v>96.55</v>
      </c>
      <c r="X90" s="44">
        <v>38.72</v>
      </c>
      <c r="Y90" s="44">
        <v>145.09</v>
      </c>
      <c r="Z90" s="44">
        <v>1.04</v>
      </c>
      <c r="AA90" s="44">
        <v>19.2</v>
      </c>
      <c r="AB90" s="44">
        <v>22.4</v>
      </c>
      <c r="AC90" s="44">
        <v>36.799999999999997</v>
      </c>
      <c r="AD90" s="44">
        <v>0.16</v>
      </c>
      <c r="AE90" s="44">
        <v>0.14000000000000001</v>
      </c>
      <c r="AF90" s="44">
        <v>0.11</v>
      </c>
      <c r="AG90" s="44">
        <v>0.57999999999999996</v>
      </c>
      <c r="AH90" s="44">
        <v>2.4900000000000002</v>
      </c>
      <c r="AI90" s="44">
        <v>0.42</v>
      </c>
      <c r="AJ90" s="9">
        <v>0</v>
      </c>
      <c r="AK90" s="9">
        <v>178.3</v>
      </c>
      <c r="AL90" s="9">
        <v>163.22</v>
      </c>
      <c r="AM90" s="9">
        <v>579.64</v>
      </c>
      <c r="AN90" s="9">
        <v>109.98</v>
      </c>
      <c r="AO90" s="9">
        <v>111.94</v>
      </c>
      <c r="AP90" s="9">
        <v>152.16999999999999</v>
      </c>
      <c r="AQ90" s="9">
        <v>69.3</v>
      </c>
      <c r="AR90" s="9">
        <v>219.66</v>
      </c>
      <c r="AS90" s="9">
        <v>405.55</v>
      </c>
      <c r="AT90" s="9">
        <v>160.78</v>
      </c>
      <c r="AU90" s="9">
        <v>246.54</v>
      </c>
      <c r="AV90" s="9">
        <v>99.08</v>
      </c>
      <c r="AW90" s="9">
        <v>113.7</v>
      </c>
      <c r="AX90" s="9">
        <v>840.06</v>
      </c>
      <c r="AY90" s="9">
        <v>0</v>
      </c>
      <c r="AZ90" s="9">
        <v>306.36</v>
      </c>
      <c r="BA90" s="9">
        <v>265.23</v>
      </c>
      <c r="BB90" s="9">
        <v>155.74</v>
      </c>
      <c r="BC90" s="9">
        <v>68.06</v>
      </c>
      <c r="BD90" s="9">
        <v>0.09</v>
      </c>
      <c r="BE90" s="9">
        <v>0.04</v>
      </c>
      <c r="BF90" s="9">
        <v>0.02</v>
      </c>
      <c r="BG90" s="9">
        <v>0.05</v>
      </c>
      <c r="BH90" s="9">
        <v>0.06</v>
      </c>
      <c r="BI90" s="9">
        <v>0.28000000000000003</v>
      </c>
      <c r="BJ90" s="9">
        <v>0</v>
      </c>
      <c r="BK90" s="9">
        <v>0.86</v>
      </c>
      <c r="BL90" s="9">
        <v>0</v>
      </c>
      <c r="BM90" s="9">
        <v>0.26</v>
      </c>
      <c r="BN90" s="9">
        <v>0.01</v>
      </c>
      <c r="BO90" s="9">
        <v>0</v>
      </c>
      <c r="BP90" s="9">
        <v>0</v>
      </c>
      <c r="BQ90" s="9">
        <v>0.05</v>
      </c>
      <c r="BR90" s="9">
        <v>0.09</v>
      </c>
      <c r="BS90" s="9">
        <v>0.82</v>
      </c>
      <c r="BT90" s="9">
        <v>0</v>
      </c>
      <c r="BU90" s="9">
        <v>0</v>
      </c>
      <c r="BV90" s="9">
        <v>0.77</v>
      </c>
      <c r="BW90" s="9">
        <v>0.01</v>
      </c>
      <c r="BX90" s="9">
        <v>0</v>
      </c>
      <c r="BY90" s="9">
        <v>0</v>
      </c>
      <c r="BZ90" s="9">
        <v>0</v>
      </c>
      <c r="CA90" s="9">
        <v>0</v>
      </c>
      <c r="CB90" s="9">
        <v>165.81</v>
      </c>
      <c r="CC90" s="19"/>
      <c r="CD90" s="19"/>
      <c r="CE90" s="9">
        <v>22.93</v>
      </c>
      <c r="CG90" s="9">
        <v>31</v>
      </c>
      <c r="CH90" s="9">
        <v>15.28</v>
      </c>
      <c r="CI90" s="9">
        <v>23.14</v>
      </c>
      <c r="CJ90" s="9">
        <v>2123.67</v>
      </c>
      <c r="CK90" s="9">
        <v>973.11</v>
      </c>
      <c r="CL90" s="9">
        <v>1548.39</v>
      </c>
      <c r="CM90" s="9">
        <v>36.56</v>
      </c>
      <c r="CN90" s="9">
        <v>18.86</v>
      </c>
      <c r="CO90" s="9">
        <v>27.71</v>
      </c>
      <c r="CP90" s="9">
        <v>4</v>
      </c>
      <c r="CQ90" s="9">
        <v>0.5</v>
      </c>
    </row>
    <row r="91" spans="1:95" s="10" customFormat="1" x14ac:dyDescent="0.25">
      <c r="A91" s="25"/>
      <c r="B91" s="26" t="s">
        <v>109</v>
      </c>
      <c r="C91" s="27">
        <f>SUM(C87:C90)</f>
        <v>415</v>
      </c>
      <c r="D91" s="45">
        <f t="shared" ref="D91:AI91" si="15">SUM(D87:D90)</f>
        <v>13.09</v>
      </c>
      <c r="E91" s="45">
        <f t="shared" si="15"/>
        <v>7.5399999999999991</v>
      </c>
      <c r="F91" s="45">
        <f t="shared" si="15"/>
        <v>11.379999999999999</v>
      </c>
      <c r="G91" s="45">
        <f t="shared" si="15"/>
        <v>1.6400000000000001</v>
      </c>
      <c r="H91" s="45">
        <f t="shared" si="15"/>
        <v>54.8</v>
      </c>
      <c r="I91" s="51">
        <f t="shared" si="15"/>
        <v>371.34737818181816</v>
      </c>
      <c r="J91" s="45">
        <f t="shared" si="15"/>
        <v>6.42</v>
      </c>
      <c r="K91" s="45">
        <f t="shared" si="15"/>
        <v>0.09</v>
      </c>
      <c r="L91" s="45">
        <f t="shared" si="15"/>
        <v>0</v>
      </c>
      <c r="M91" s="45">
        <f t="shared" si="15"/>
        <v>0</v>
      </c>
      <c r="N91" s="45">
        <f t="shared" si="15"/>
        <v>21.02</v>
      </c>
      <c r="O91" s="45">
        <f t="shared" si="15"/>
        <v>32.410000000000004</v>
      </c>
      <c r="P91" s="45">
        <f t="shared" si="15"/>
        <v>1.36</v>
      </c>
      <c r="Q91" s="45">
        <f t="shared" si="15"/>
        <v>0</v>
      </c>
      <c r="R91" s="45">
        <f t="shared" si="15"/>
        <v>0</v>
      </c>
      <c r="S91" s="45">
        <f t="shared" si="15"/>
        <v>0.37000000000000005</v>
      </c>
      <c r="T91" s="45">
        <f t="shared" si="15"/>
        <v>3.08</v>
      </c>
      <c r="U91" s="45">
        <f t="shared" si="15"/>
        <v>392.83</v>
      </c>
      <c r="V91" s="45">
        <f t="shared" si="15"/>
        <v>318.61</v>
      </c>
      <c r="W91" s="45">
        <f t="shared" si="15"/>
        <v>301.57</v>
      </c>
      <c r="X91" s="45">
        <f t="shared" si="15"/>
        <v>56.19</v>
      </c>
      <c r="Y91" s="45">
        <f t="shared" si="15"/>
        <v>280.41999999999996</v>
      </c>
      <c r="Z91" s="45">
        <f t="shared" si="15"/>
        <v>1.22</v>
      </c>
      <c r="AA91" s="45">
        <f t="shared" si="15"/>
        <v>58.2</v>
      </c>
      <c r="AB91" s="45">
        <f t="shared" si="15"/>
        <v>47.5</v>
      </c>
      <c r="AC91" s="45">
        <f t="shared" si="15"/>
        <v>80.400000000000006</v>
      </c>
      <c r="AD91" s="45">
        <f t="shared" si="15"/>
        <v>0.2</v>
      </c>
      <c r="AE91" s="45">
        <f t="shared" si="15"/>
        <v>0.17</v>
      </c>
      <c r="AF91" s="45">
        <f t="shared" si="15"/>
        <v>0.27</v>
      </c>
      <c r="AG91" s="45">
        <f t="shared" si="15"/>
        <v>0.67999999999999994</v>
      </c>
      <c r="AH91" s="45">
        <f t="shared" si="15"/>
        <v>3.89</v>
      </c>
      <c r="AI91" s="45">
        <f t="shared" si="15"/>
        <v>0.96</v>
      </c>
      <c r="AJ91" s="10">
        <v>0</v>
      </c>
      <c r="AK91" s="10">
        <v>415.12</v>
      </c>
      <c r="AL91" s="10">
        <v>363.31</v>
      </c>
      <c r="AM91" s="10">
        <v>936.88</v>
      </c>
      <c r="AN91" s="10">
        <v>310.18</v>
      </c>
      <c r="AO91" s="10">
        <v>192.95</v>
      </c>
      <c r="AP91" s="10">
        <v>297.19</v>
      </c>
      <c r="AQ91" s="10">
        <v>158.22</v>
      </c>
      <c r="AR91" s="10">
        <v>444.14</v>
      </c>
      <c r="AS91" s="10">
        <v>537.66999999999996</v>
      </c>
      <c r="AT91" s="10">
        <v>326.08</v>
      </c>
      <c r="AU91" s="10">
        <v>467.14</v>
      </c>
      <c r="AV91" s="10">
        <v>203.01</v>
      </c>
      <c r="AW91" s="10">
        <v>224.73</v>
      </c>
      <c r="AX91" s="10">
        <v>1859.05</v>
      </c>
      <c r="AY91" s="10">
        <v>0</v>
      </c>
      <c r="AZ91" s="10">
        <v>742.92</v>
      </c>
      <c r="BA91" s="10">
        <v>465.35</v>
      </c>
      <c r="BB91" s="10">
        <v>341.94</v>
      </c>
      <c r="BC91" s="10">
        <v>126.97</v>
      </c>
      <c r="BD91" s="10">
        <v>0.09</v>
      </c>
      <c r="BE91" s="10">
        <v>0.05</v>
      </c>
      <c r="BF91" s="10">
        <v>0.06</v>
      </c>
      <c r="BG91" s="10">
        <v>0.16</v>
      </c>
      <c r="BH91" s="10">
        <v>0.19</v>
      </c>
      <c r="BI91" s="10">
        <v>0.62</v>
      </c>
      <c r="BJ91" s="10">
        <v>0.04</v>
      </c>
      <c r="BK91" s="10">
        <v>1.58</v>
      </c>
      <c r="BL91" s="10">
        <v>0.01</v>
      </c>
      <c r="BM91" s="10">
        <v>0.42</v>
      </c>
      <c r="BN91" s="10">
        <v>0.02</v>
      </c>
      <c r="BO91" s="10">
        <v>0</v>
      </c>
      <c r="BP91" s="10">
        <v>0</v>
      </c>
      <c r="BQ91" s="10">
        <v>0.1</v>
      </c>
      <c r="BR91" s="10">
        <v>0.16</v>
      </c>
      <c r="BS91" s="10">
        <v>1.35</v>
      </c>
      <c r="BT91" s="10">
        <v>0</v>
      </c>
      <c r="BU91" s="10">
        <v>0</v>
      </c>
      <c r="BV91" s="10">
        <v>0.91</v>
      </c>
      <c r="BW91" s="10">
        <v>0.02</v>
      </c>
      <c r="BX91" s="10">
        <v>0</v>
      </c>
      <c r="BY91" s="10">
        <v>0</v>
      </c>
      <c r="BZ91" s="10">
        <v>0</v>
      </c>
      <c r="CA91" s="10">
        <v>0</v>
      </c>
      <c r="CB91" s="10">
        <v>359.09</v>
      </c>
      <c r="CC91" s="8"/>
      <c r="CD91" s="8" t="e">
        <f>$I$91/#REF!*100</f>
        <v>#REF!</v>
      </c>
      <c r="CE91" s="10">
        <v>66.12</v>
      </c>
      <c r="CG91" s="10">
        <v>41.25</v>
      </c>
      <c r="CH91" s="10">
        <v>19.23</v>
      </c>
      <c r="CI91" s="10">
        <v>30.24</v>
      </c>
      <c r="CJ91" s="10">
        <v>3985.67</v>
      </c>
      <c r="CK91" s="10">
        <v>1850.89</v>
      </c>
      <c r="CL91" s="10">
        <v>2918.28</v>
      </c>
      <c r="CM91" s="10">
        <v>76.67</v>
      </c>
      <c r="CN91" s="10">
        <v>40.5</v>
      </c>
      <c r="CO91" s="10">
        <v>58.58</v>
      </c>
      <c r="CP91" s="10">
        <v>13</v>
      </c>
      <c r="CQ91" s="10">
        <v>0.5</v>
      </c>
    </row>
    <row r="92" spans="1:95" x14ac:dyDescent="0.25">
      <c r="B92" s="14" t="s">
        <v>167</v>
      </c>
    </row>
    <row r="93" spans="1:95" s="9" customFormat="1" x14ac:dyDescent="0.25">
      <c r="A93" s="16" t="str">
        <f>"-"</f>
        <v>-</v>
      </c>
      <c r="B93" s="17" t="s">
        <v>138</v>
      </c>
      <c r="C93" s="18">
        <v>100</v>
      </c>
      <c r="D93" s="44">
        <v>4.8</v>
      </c>
      <c r="E93" s="44">
        <v>4.0999999999999996</v>
      </c>
      <c r="F93" s="44">
        <v>2.5</v>
      </c>
      <c r="G93" s="44">
        <v>0</v>
      </c>
      <c r="H93" s="44">
        <v>11</v>
      </c>
      <c r="I93" s="50">
        <v>86.8</v>
      </c>
      <c r="J93" s="44">
        <v>0.9</v>
      </c>
      <c r="K93" s="44">
        <v>0</v>
      </c>
      <c r="L93" s="44">
        <v>0</v>
      </c>
      <c r="M93" s="44">
        <v>0</v>
      </c>
      <c r="N93" s="44">
        <v>11</v>
      </c>
      <c r="O93" s="44">
        <v>0</v>
      </c>
      <c r="P93" s="44">
        <v>0</v>
      </c>
      <c r="Q93" s="44">
        <v>0</v>
      </c>
      <c r="R93" s="44">
        <v>0</v>
      </c>
      <c r="S93" s="44">
        <v>1.1000000000000001</v>
      </c>
      <c r="T93" s="44">
        <v>0.9</v>
      </c>
      <c r="U93" s="44">
        <v>50</v>
      </c>
      <c r="V93" s="44">
        <v>152</v>
      </c>
      <c r="W93" s="44">
        <v>124</v>
      </c>
      <c r="X93" s="44">
        <v>15</v>
      </c>
      <c r="Y93" s="44">
        <v>95</v>
      </c>
      <c r="Z93" s="44">
        <v>0.1</v>
      </c>
      <c r="AA93" s="44">
        <v>10</v>
      </c>
      <c r="AB93" s="44">
        <v>0</v>
      </c>
      <c r="AC93" s="44">
        <v>10</v>
      </c>
      <c r="AD93" s="44">
        <v>0</v>
      </c>
      <c r="AE93" s="44">
        <v>0.03</v>
      </c>
      <c r="AF93" s="44">
        <v>0.15</v>
      </c>
      <c r="AG93" s="44">
        <v>0.2</v>
      </c>
      <c r="AH93" s="44">
        <v>1.2</v>
      </c>
      <c r="AI93" s="44">
        <v>0.6</v>
      </c>
      <c r="AJ93" s="9">
        <v>0</v>
      </c>
      <c r="AK93" s="9">
        <v>323</v>
      </c>
      <c r="AL93" s="9">
        <v>300</v>
      </c>
      <c r="AM93" s="9">
        <v>450</v>
      </c>
      <c r="AN93" s="9">
        <v>387</v>
      </c>
      <c r="AO93" s="9">
        <v>115</v>
      </c>
      <c r="AP93" s="9">
        <v>216</v>
      </c>
      <c r="AQ93" s="9">
        <v>72</v>
      </c>
      <c r="AR93" s="9">
        <v>225</v>
      </c>
      <c r="AS93" s="9">
        <v>160</v>
      </c>
      <c r="AT93" s="9">
        <v>174</v>
      </c>
      <c r="AU93" s="9">
        <v>344</v>
      </c>
      <c r="AV93" s="9">
        <v>156</v>
      </c>
      <c r="AW93" s="9">
        <v>93</v>
      </c>
      <c r="AX93" s="9">
        <v>897</v>
      </c>
      <c r="AY93" s="9">
        <v>0</v>
      </c>
      <c r="AZ93" s="9">
        <v>518</v>
      </c>
      <c r="BA93" s="9">
        <v>278</v>
      </c>
      <c r="BB93" s="9">
        <v>242</v>
      </c>
      <c r="BC93" s="9">
        <v>50</v>
      </c>
      <c r="BD93" s="9">
        <v>0.1</v>
      </c>
      <c r="BE93" s="9">
        <v>7.0000000000000007E-2</v>
      </c>
      <c r="BF93" s="9">
        <v>0.04</v>
      </c>
      <c r="BG93" s="9">
        <v>0.08</v>
      </c>
      <c r="BH93" s="9">
        <v>0.09</v>
      </c>
      <c r="BI93" s="9">
        <v>0.45</v>
      </c>
      <c r="BJ93" s="9">
        <v>0.03</v>
      </c>
      <c r="BK93" s="9">
        <v>0.56000000000000005</v>
      </c>
      <c r="BL93" s="9">
        <v>0.02</v>
      </c>
      <c r="BM93" s="9">
        <v>0.31</v>
      </c>
      <c r="BN93" s="9">
        <v>0.04</v>
      </c>
      <c r="BO93" s="9">
        <v>0</v>
      </c>
      <c r="BP93" s="9">
        <v>0</v>
      </c>
      <c r="BQ93" s="9">
        <v>0.04</v>
      </c>
      <c r="BR93" s="9">
        <v>0.08</v>
      </c>
      <c r="BS93" s="9">
        <v>0.69</v>
      </c>
      <c r="BT93" s="9">
        <v>0.01</v>
      </c>
      <c r="BU93" s="9">
        <v>0</v>
      </c>
      <c r="BV93" s="9">
        <v>0.02</v>
      </c>
      <c r="BW93" s="9">
        <v>0.03</v>
      </c>
      <c r="BX93" s="9">
        <v>0.08</v>
      </c>
      <c r="BY93" s="9">
        <v>0</v>
      </c>
      <c r="BZ93" s="9">
        <v>0</v>
      </c>
      <c r="CA93" s="9">
        <v>0</v>
      </c>
      <c r="CB93" s="9">
        <v>86.5</v>
      </c>
      <c r="CC93" s="19"/>
      <c r="CD93" s="19"/>
      <c r="CE93" s="9">
        <v>10</v>
      </c>
      <c r="CG93" s="9">
        <v>9</v>
      </c>
      <c r="CH93" s="9">
        <v>9</v>
      </c>
      <c r="CI93" s="9">
        <v>9</v>
      </c>
      <c r="CJ93" s="9">
        <v>0</v>
      </c>
      <c r="CK93" s="9">
        <v>0</v>
      </c>
      <c r="CL93" s="9">
        <v>0</v>
      </c>
      <c r="CM93" s="9">
        <v>2</v>
      </c>
      <c r="CN93" s="9">
        <v>2</v>
      </c>
      <c r="CO93" s="9">
        <v>2</v>
      </c>
      <c r="CP93" s="9">
        <v>0</v>
      </c>
      <c r="CQ93" s="9">
        <v>0</v>
      </c>
    </row>
    <row r="94" spans="1:95" s="10" customFormat="1" x14ac:dyDescent="0.25">
      <c r="A94" s="25"/>
      <c r="B94" s="26" t="s">
        <v>168</v>
      </c>
      <c r="C94" s="27">
        <f>SUM(C93)</f>
        <v>100</v>
      </c>
      <c r="D94" s="45">
        <f t="shared" ref="D94:AI94" si="16">SUM(D93)</f>
        <v>4.8</v>
      </c>
      <c r="E94" s="45">
        <f t="shared" si="16"/>
        <v>4.0999999999999996</v>
      </c>
      <c r="F94" s="45">
        <f t="shared" si="16"/>
        <v>2.5</v>
      </c>
      <c r="G94" s="45">
        <f t="shared" si="16"/>
        <v>0</v>
      </c>
      <c r="H94" s="45">
        <f t="shared" si="16"/>
        <v>11</v>
      </c>
      <c r="I94" s="51">
        <f t="shared" si="16"/>
        <v>86.8</v>
      </c>
      <c r="J94" s="45">
        <f t="shared" si="16"/>
        <v>0.9</v>
      </c>
      <c r="K94" s="45">
        <f t="shared" si="16"/>
        <v>0</v>
      </c>
      <c r="L94" s="45">
        <f t="shared" si="16"/>
        <v>0</v>
      </c>
      <c r="M94" s="45">
        <f t="shared" si="16"/>
        <v>0</v>
      </c>
      <c r="N94" s="45">
        <f t="shared" si="16"/>
        <v>11</v>
      </c>
      <c r="O94" s="45">
        <f t="shared" si="16"/>
        <v>0</v>
      </c>
      <c r="P94" s="45">
        <f t="shared" si="16"/>
        <v>0</v>
      </c>
      <c r="Q94" s="45">
        <f t="shared" si="16"/>
        <v>0</v>
      </c>
      <c r="R94" s="45">
        <f t="shared" si="16"/>
        <v>0</v>
      </c>
      <c r="S94" s="45">
        <f t="shared" si="16"/>
        <v>1.1000000000000001</v>
      </c>
      <c r="T94" s="45">
        <f t="shared" si="16"/>
        <v>0.9</v>
      </c>
      <c r="U94" s="45">
        <f t="shared" si="16"/>
        <v>50</v>
      </c>
      <c r="V94" s="45">
        <f t="shared" si="16"/>
        <v>152</v>
      </c>
      <c r="W94" s="45">
        <f t="shared" si="16"/>
        <v>124</v>
      </c>
      <c r="X94" s="45">
        <f t="shared" si="16"/>
        <v>15</v>
      </c>
      <c r="Y94" s="45">
        <f t="shared" si="16"/>
        <v>95</v>
      </c>
      <c r="Z94" s="45">
        <f t="shared" si="16"/>
        <v>0.1</v>
      </c>
      <c r="AA94" s="45">
        <f t="shared" si="16"/>
        <v>10</v>
      </c>
      <c r="AB94" s="45">
        <f t="shared" si="16"/>
        <v>0</v>
      </c>
      <c r="AC94" s="45">
        <f t="shared" si="16"/>
        <v>10</v>
      </c>
      <c r="AD94" s="45">
        <f t="shared" si="16"/>
        <v>0</v>
      </c>
      <c r="AE94" s="45">
        <f t="shared" si="16"/>
        <v>0.03</v>
      </c>
      <c r="AF94" s="45">
        <f t="shared" si="16"/>
        <v>0.15</v>
      </c>
      <c r="AG94" s="45">
        <f t="shared" si="16"/>
        <v>0.2</v>
      </c>
      <c r="AH94" s="45">
        <f t="shared" si="16"/>
        <v>1.2</v>
      </c>
      <c r="AI94" s="45">
        <f t="shared" si="16"/>
        <v>0.6</v>
      </c>
      <c r="AJ94" s="10">
        <v>0</v>
      </c>
      <c r="AK94" s="10">
        <v>323</v>
      </c>
      <c r="AL94" s="10">
        <v>300</v>
      </c>
      <c r="AM94" s="10">
        <v>450</v>
      </c>
      <c r="AN94" s="10">
        <v>387</v>
      </c>
      <c r="AO94" s="10">
        <v>115</v>
      </c>
      <c r="AP94" s="10">
        <v>216</v>
      </c>
      <c r="AQ94" s="10">
        <v>72</v>
      </c>
      <c r="AR94" s="10">
        <v>225</v>
      </c>
      <c r="AS94" s="10">
        <v>160</v>
      </c>
      <c r="AT94" s="10">
        <v>174</v>
      </c>
      <c r="AU94" s="10">
        <v>344</v>
      </c>
      <c r="AV94" s="10">
        <v>156</v>
      </c>
      <c r="AW94" s="10">
        <v>93</v>
      </c>
      <c r="AX94" s="10">
        <v>897</v>
      </c>
      <c r="AY94" s="10">
        <v>0</v>
      </c>
      <c r="AZ94" s="10">
        <v>518</v>
      </c>
      <c r="BA94" s="10">
        <v>278</v>
      </c>
      <c r="BB94" s="10">
        <v>242</v>
      </c>
      <c r="BC94" s="10">
        <v>50</v>
      </c>
      <c r="BD94" s="10">
        <v>0.1</v>
      </c>
      <c r="BE94" s="10">
        <v>7.0000000000000007E-2</v>
      </c>
      <c r="BF94" s="10">
        <v>0.04</v>
      </c>
      <c r="BG94" s="10">
        <v>0.08</v>
      </c>
      <c r="BH94" s="10">
        <v>0.09</v>
      </c>
      <c r="BI94" s="10">
        <v>0.45</v>
      </c>
      <c r="BJ94" s="10">
        <v>0.03</v>
      </c>
      <c r="BK94" s="10">
        <v>0.56000000000000005</v>
      </c>
      <c r="BL94" s="10">
        <v>0.02</v>
      </c>
      <c r="BM94" s="10">
        <v>0.31</v>
      </c>
      <c r="BN94" s="10">
        <v>0.04</v>
      </c>
      <c r="BO94" s="10">
        <v>0</v>
      </c>
      <c r="BP94" s="10">
        <v>0</v>
      </c>
      <c r="BQ94" s="10">
        <v>0.04</v>
      </c>
      <c r="BR94" s="10">
        <v>0.08</v>
      </c>
      <c r="BS94" s="10">
        <v>0.69</v>
      </c>
      <c r="BT94" s="10">
        <v>0.01</v>
      </c>
      <c r="BU94" s="10">
        <v>0</v>
      </c>
      <c r="BV94" s="10">
        <v>0.02</v>
      </c>
      <c r="BW94" s="10">
        <v>0.03</v>
      </c>
      <c r="BX94" s="10">
        <v>0.08</v>
      </c>
      <c r="BY94" s="10">
        <v>0</v>
      </c>
      <c r="BZ94" s="10">
        <v>0</v>
      </c>
      <c r="CA94" s="10">
        <v>0</v>
      </c>
      <c r="CB94" s="10">
        <v>86.5</v>
      </c>
      <c r="CC94" s="8"/>
      <c r="CD94" s="8" t="e">
        <f>$I$94/#REF!*100</f>
        <v>#REF!</v>
      </c>
      <c r="CE94" s="10">
        <v>10</v>
      </c>
      <c r="CG94" s="10">
        <v>9</v>
      </c>
      <c r="CH94" s="10">
        <v>9</v>
      </c>
      <c r="CI94" s="10">
        <v>9</v>
      </c>
      <c r="CJ94" s="10">
        <v>0</v>
      </c>
      <c r="CK94" s="10">
        <v>0</v>
      </c>
      <c r="CL94" s="10">
        <v>0</v>
      </c>
      <c r="CM94" s="10">
        <v>2</v>
      </c>
      <c r="CN94" s="10">
        <v>2</v>
      </c>
      <c r="CO94" s="10">
        <v>2</v>
      </c>
      <c r="CP94" s="10">
        <v>0</v>
      </c>
      <c r="CQ94" s="10">
        <v>0</v>
      </c>
    </row>
    <row r="95" spans="1:95" x14ac:dyDescent="0.25">
      <c r="B95" s="14" t="s">
        <v>110</v>
      </c>
    </row>
    <row r="96" spans="1:95" s="23" customFormat="1" x14ac:dyDescent="0.25">
      <c r="A96" s="20" t="str">
        <f>"-"</f>
        <v>-</v>
      </c>
      <c r="B96" s="21" t="s">
        <v>111</v>
      </c>
      <c r="C96" s="22">
        <v>20</v>
      </c>
      <c r="D96" s="43">
        <v>1.22</v>
      </c>
      <c r="E96" s="43">
        <v>0</v>
      </c>
      <c r="F96" s="43">
        <v>0.12</v>
      </c>
      <c r="G96" s="43">
        <v>0.13</v>
      </c>
      <c r="H96" s="43">
        <v>7.38</v>
      </c>
      <c r="I96" s="49">
        <v>36.031199999999998</v>
      </c>
      <c r="J96" s="43">
        <v>0</v>
      </c>
      <c r="K96" s="43">
        <v>0</v>
      </c>
      <c r="L96" s="43">
        <v>0</v>
      </c>
      <c r="M96" s="43">
        <v>0</v>
      </c>
      <c r="N96" s="43">
        <v>0.22</v>
      </c>
      <c r="O96" s="43">
        <v>7.12</v>
      </c>
      <c r="P96" s="43">
        <v>0.04</v>
      </c>
      <c r="Q96" s="43">
        <v>0</v>
      </c>
      <c r="R96" s="43">
        <v>0</v>
      </c>
      <c r="S96" s="43">
        <v>0</v>
      </c>
      <c r="T96" s="43">
        <v>0.36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23">
        <v>0</v>
      </c>
      <c r="AK96" s="23">
        <v>63.86</v>
      </c>
      <c r="AL96" s="23">
        <v>66.47</v>
      </c>
      <c r="AM96" s="23">
        <v>101.79</v>
      </c>
      <c r="AN96" s="23">
        <v>33.76</v>
      </c>
      <c r="AO96" s="23">
        <v>20.010000000000002</v>
      </c>
      <c r="AP96" s="23">
        <v>40.020000000000003</v>
      </c>
      <c r="AQ96" s="23">
        <v>15.14</v>
      </c>
      <c r="AR96" s="23">
        <v>72.38</v>
      </c>
      <c r="AS96" s="23">
        <v>44.89</v>
      </c>
      <c r="AT96" s="23">
        <v>62.64</v>
      </c>
      <c r="AU96" s="23">
        <v>51.68</v>
      </c>
      <c r="AV96" s="23">
        <v>27.14</v>
      </c>
      <c r="AW96" s="23">
        <v>48.02</v>
      </c>
      <c r="AX96" s="23">
        <v>401.59</v>
      </c>
      <c r="AY96" s="23">
        <v>0</v>
      </c>
      <c r="AZ96" s="23">
        <v>130.85</v>
      </c>
      <c r="BA96" s="23">
        <v>56.9</v>
      </c>
      <c r="BB96" s="23">
        <v>37.76</v>
      </c>
      <c r="BC96" s="23">
        <v>29.93</v>
      </c>
      <c r="BD96" s="23">
        <v>0</v>
      </c>
      <c r="BE96" s="23">
        <v>0</v>
      </c>
      <c r="BF96" s="23">
        <v>0</v>
      </c>
      <c r="BG96" s="23">
        <v>0</v>
      </c>
      <c r="BH96" s="23">
        <v>0</v>
      </c>
      <c r="BI96" s="23">
        <v>0</v>
      </c>
      <c r="BJ96" s="23">
        <v>0</v>
      </c>
      <c r="BK96" s="23">
        <v>0.02</v>
      </c>
      <c r="BL96" s="23">
        <v>0</v>
      </c>
      <c r="BM96" s="23">
        <v>0</v>
      </c>
      <c r="BN96" s="23">
        <v>0</v>
      </c>
      <c r="BO96" s="23">
        <v>0</v>
      </c>
      <c r="BP96" s="23">
        <v>0</v>
      </c>
      <c r="BQ96" s="23">
        <v>0</v>
      </c>
      <c r="BR96" s="23">
        <v>0</v>
      </c>
      <c r="BS96" s="23">
        <v>0.01</v>
      </c>
      <c r="BT96" s="23">
        <v>0</v>
      </c>
      <c r="BU96" s="23">
        <v>0</v>
      </c>
      <c r="BV96" s="23">
        <v>0.06</v>
      </c>
      <c r="BW96" s="23">
        <v>0</v>
      </c>
      <c r="BX96" s="23">
        <v>0</v>
      </c>
      <c r="BY96" s="23">
        <v>0</v>
      </c>
      <c r="BZ96" s="23">
        <v>0</v>
      </c>
      <c r="CA96" s="23">
        <v>0</v>
      </c>
      <c r="CB96" s="23">
        <v>7.82</v>
      </c>
      <c r="CC96" s="24"/>
      <c r="CD96" s="24"/>
      <c r="CE96" s="23">
        <v>0</v>
      </c>
      <c r="CG96" s="23">
        <v>0</v>
      </c>
      <c r="CH96" s="23">
        <v>0</v>
      </c>
      <c r="CI96" s="23">
        <v>0</v>
      </c>
      <c r="CJ96" s="23">
        <v>380</v>
      </c>
      <c r="CK96" s="23">
        <v>146.4</v>
      </c>
      <c r="CL96" s="23">
        <v>263.2</v>
      </c>
      <c r="CM96" s="23">
        <v>3.04</v>
      </c>
      <c r="CN96" s="23">
        <v>3.04</v>
      </c>
      <c r="CO96" s="23">
        <v>3.04</v>
      </c>
      <c r="CP96" s="23">
        <v>0</v>
      </c>
      <c r="CQ96" s="23">
        <v>0</v>
      </c>
    </row>
    <row r="97" spans="1:95" s="23" customFormat="1" x14ac:dyDescent="0.25">
      <c r="A97" s="20" t="str">
        <f>"-"</f>
        <v>-</v>
      </c>
      <c r="B97" s="21" t="s">
        <v>112</v>
      </c>
      <c r="C97" s="22">
        <v>30</v>
      </c>
      <c r="D97" s="43">
        <v>1.8</v>
      </c>
      <c r="E97" s="43">
        <v>0</v>
      </c>
      <c r="F97" s="43">
        <v>0.36</v>
      </c>
      <c r="G97" s="43">
        <v>0.36</v>
      </c>
      <c r="H97" s="43">
        <v>12.51</v>
      </c>
      <c r="I97" s="49">
        <v>57.293999999999997</v>
      </c>
      <c r="J97" s="43">
        <v>0.06</v>
      </c>
      <c r="K97" s="43">
        <v>0</v>
      </c>
      <c r="L97" s="43">
        <v>0</v>
      </c>
      <c r="M97" s="43">
        <v>0</v>
      </c>
      <c r="N97" s="43">
        <v>0.36</v>
      </c>
      <c r="O97" s="43">
        <v>9.66</v>
      </c>
      <c r="P97" s="43">
        <v>2.4900000000000002</v>
      </c>
      <c r="Q97" s="43">
        <v>0</v>
      </c>
      <c r="R97" s="43">
        <v>0</v>
      </c>
      <c r="S97" s="43">
        <v>0.3</v>
      </c>
      <c r="T97" s="43">
        <v>0.75</v>
      </c>
      <c r="U97" s="43">
        <v>183</v>
      </c>
      <c r="V97" s="43">
        <v>73.5</v>
      </c>
      <c r="W97" s="43">
        <v>10.5</v>
      </c>
      <c r="X97" s="43">
        <v>14.1</v>
      </c>
      <c r="Y97" s="43">
        <v>47.4</v>
      </c>
      <c r="Z97" s="43">
        <v>1.17</v>
      </c>
      <c r="AA97" s="43">
        <v>0</v>
      </c>
      <c r="AB97" s="43">
        <v>1.5</v>
      </c>
      <c r="AC97" s="43">
        <v>0.3</v>
      </c>
      <c r="AD97" s="43">
        <v>0.42</v>
      </c>
      <c r="AE97" s="43">
        <v>0.05</v>
      </c>
      <c r="AF97" s="43">
        <v>0.02</v>
      </c>
      <c r="AG97" s="43">
        <v>0.21</v>
      </c>
      <c r="AH97" s="43">
        <v>0.6</v>
      </c>
      <c r="AI97" s="43">
        <v>0</v>
      </c>
      <c r="AJ97" s="23">
        <v>0</v>
      </c>
      <c r="AK97" s="23">
        <v>96.6</v>
      </c>
      <c r="AL97" s="23">
        <v>74.400000000000006</v>
      </c>
      <c r="AM97" s="23">
        <v>128.1</v>
      </c>
      <c r="AN97" s="23">
        <v>66.900000000000006</v>
      </c>
      <c r="AO97" s="23">
        <v>27.9</v>
      </c>
      <c r="AP97" s="23">
        <v>59.4</v>
      </c>
      <c r="AQ97" s="23">
        <v>24</v>
      </c>
      <c r="AR97" s="23">
        <v>111.3</v>
      </c>
      <c r="AS97" s="23">
        <v>89.1</v>
      </c>
      <c r="AT97" s="23">
        <v>87.3</v>
      </c>
      <c r="AU97" s="23">
        <v>139.19999999999999</v>
      </c>
      <c r="AV97" s="23">
        <v>37.200000000000003</v>
      </c>
      <c r="AW97" s="23">
        <v>93</v>
      </c>
      <c r="AX97" s="23">
        <v>467.7</v>
      </c>
      <c r="AY97" s="23">
        <v>0</v>
      </c>
      <c r="AZ97" s="23">
        <v>157.80000000000001</v>
      </c>
      <c r="BA97" s="23">
        <v>87.3</v>
      </c>
      <c r="BB97" s="23">
        <v>54</v>
      </c>
      <c r="BC97" s="23">
        <v>39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0.04</v>
      </c>
      <c r="BL97" s="23">
        <v>0</v>
      </c>
      <c r="BM97" s="23">
        <v>0</v>
      </c>
      <c r="BN97" s="23">
        <v>0.01</v>
      </c>
      <c r="BO97" s="23">
        <v>0</v>
      </c>
      <c r="BP97" s="23">
        <v>0</v>
      </c>
      <c r="BQ97" s="23">
        <v>0</v>
      </c>
      <c r="BR97" s="23">
        <v>0</v>
      </c>
      <c r="BS97" s="23">
        <v>0.03</v>
      </c>
      <c r="BT97" s="23">
        <v>0</v>
      </c>
      <c r="BU97" s="23">
        <v>0</v>
      </c>
      <c r="BV97" s="23">
        <v>0.14000000000000001</v>
      </c>
      <c r="BW97" s="23">
        <v>0.02</v>
      </c>
      <c r="BX97" s="23">
        <v>0</v>
      </c>
      <c r="BY97" s="23">
        <v>0</v>
      </c>
      <c r="BZ97" s="23">
        <v>0</v>
      </c>
      <c r="CA97" s="23">
        <v>0</v>
      </c>
      <c r="CB97" s="23">
        <v>14.1</v>
      </c>
      <c r="CC97" s="24"/>
      <c r="CD97" s="24"/>
      <c r="CE97" s="23">
        <v>0.25</v>
      </c>
      <c r="CG97" s="23">
        <v>3</v>
      </c>
      <c r="CH97" s="23">
        <v>3</v>
      </c>
      <c r="CI97" s="23">
        <v>3</v>
      </c>
      <c r="CJ97" s="23">
        <v>570</v>
      </c>
      <c r="CK97" s="23">
        <v>219.6</v>
      </c>
      <c r="CL97" s="23">
        <v>394.8</v>
      </c>
      <c r="CM97" s="23">
        <v>5.7</v>
      </c>
      <c r="CN97" s="23">
        <v>4.74</v>
      </c>
      <c r="CO97" s="23">
        <v>5.22</v>
      </c>
      <c r="CP97" s="23">
        <v>0</v>
      </c>
      <c r="CQ97" s="23">
        <v>0</v>
      </c>
    </row>
    <row r="98" spans="1:95" s="23" customFormat="1" x14ac:dyDescent="0.25">
      <c r="A98" s="20" t="str">
        <f>"3/10"</f>
        <v>3/10</v>
      </c>
      <c r="B98" s="21" t="s">
        <v>127</v>
      </c>
      <c r="C98" s="22">
        <v>180</v>
      </c>
      <c r="D98" s="43">
        <v>0.14000000000000001</v>
      </c>
      <c r="E98" s="43">
        <v>0</v>
      </c>
      <c r="F98" s="43">
        <v>0.14000000000000001</v>
      </c>
      <c r="G98" s="43">
        <v>0.14000000000000001</v>
      </c>
      <c r="H98" s="43">
        <v>17.27</v>
      </c>
      <c r="I98" s="49">
        <v>67.290731999999991</v>
      </c>
      <c r="J98" s="43">
        <v>0.04</v>
      </c>
      <c r="K98" s="43">
        <v>0</v>
      </c>
      <c r="L98" s="43">
        <v>0</v>
      </c>
      <c r="M98" s="43">
        <v>0</v>
      </c>
      <c r="N98" s="43">
        <v>16.38</v>
      </c>
      <c r="O98" s="43">
        <v>0.27</v>
      </c>
      <c r="P98" s="43">
        <v>0.62</v>
      </c>
      <c r="Q98" s="43">
        <v>0</v>
      </c>
      <c r="R98" s="43">
        <v>0</v>
      </c>
      <c r="S98" s="43">
        <v>0.28999999999999998</v>
      </c>
      <c r="T98" s="43">
        <v>0.19</v>
      </c>
      <c r="U98" s="43">
        <v>9.4</v>
      </c>
      <c r="V98" s="43">
        <v>99.48</v>
      </c>
      <c r="W98" s="43">
        <v>5.98</v>
      </c>
      <c r="X98" s="43">
        <v>3.08</v>
      </c>
      <c r="Y98" s="43">
        <v>3.68</v>
      </c>
      <c r="Z98" s="43">
        <v>0.81</v>
      </c>
      <c r="AA98" s="43">
        <v>0</v>
      </c>
      <c r="AB98" s="43">
        <v>9.7200000000000006</v>
      </c>
      <c r="AC98" s="43">
        <v>1.8</v>
      </c>
      <c r="AD98" s="43">
        <v>7.0000000000000007E-2</v>
      </c>
      <c r="AE98" s="43">
        <v>0.01</v>
      </c>
      <c r="AF98" s="43">
        <v>0.01</v>
      </c>
      <c r="AG98" s="43">
        <v>0.09</v>
      </c>
      <c r="AH98" s="43">
        <v>0.14000000000000001</v>
      </c>
      <c r="AI98" s="43">
        <v>1.44</v>
      </c>
      <c r="AJ98" s="23">
        <v>0</v>
      </c>
      <c r="AK98" s="23">
        <v>4.2300000000000004</v>
      </c>
      <c r="AL98" s="23">
        <v>4.59</v>
      </c>
      <c r="AM98" s="23">
        <v>6.7</v>
      </c>
      <c r="AN98" s="23">
        <v>6.35</v>
      </c>
      <c r="AO98" s="23">
        <v>1.06</v>
      </c>
      <c r="AP98" s="23">
        <v>3.88</v>
      </c>
      <c r="AQ98" s="23">
        <v>1.06</v>
      </c>
      <c r="AR98" s="23">
        <v>3.18</v>
      </c>
      <c r="AS98" s="23">
        <v>6</v>
      </c>
      <c r="AT98" s="23">
        <v>3.53</v>
      </c>
      <c r="AU98" s="23">
        <v>27.52</v>
      </c>
      <c r="AV98" s="23">
        <v>2.4700000000000002</v>
      </c>
      <c r="AW98" s="23">
        <v>4.9400000000000004</v>
      </c>
      <c r="AX98" s="23">
        <v>14.82</v>
      </c>
      <c r="AY98" s="23">
        <v>0</v>
      </c>
      <c r="AZ98" s="23">
        <v>4.59</v>
      </c>
      <c r="BA98" s="23">
        <v>5.64</v>
      </c>
      <c r="BB98" s="23">
        <v>2.12</v>
      </c>
      <c r="BC98" s="23">
        <v>1.76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</v>
      </c>
      <c r="BL98" s="23">
        <v>0</v>
      </c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0</v>
      </c>
      <c r="BZ98" s="23">
        <v>0</v>
      </c>
      <c r="CA98" s="23">
        <v>0</v>
      </c>
      <c r="CB98" s="23">
        <v>220.08</v>
      </c>
      <c r="CC98" s="24"/>
      <c r="CD98" s="24"/>
      <c r="CE98" s="23">
        <v>1.62</v>
      </c>
      <c r="CG98" s="23">
        <v>4.5</v>
      </c>
      <c r="CH98" s="23">
        <v>4.5</v>
      </c>
      <c r="CI98" s="23">
        <v>4.5</v>
      </c>
      <c r="CJ98" s="23">
        <v>432</v>
      </c>
      <c r="CK98" s="23">
        <v>208.98</v>
      </c>
      <c r="CL98" s="23">
        <v>320.49</v>
      </c>
      <c r="CM98" s="23">
        <v>41.2</v>
      </c>
      <c r="CN98" s="23">
        <v>24.19</v>
      </c>
      <c r="CO98" s="23">
        <v>32.700000000000003</v>
      </c>
      <c r="CP98" s="23">
        <v>13.5</v>
      </c>
      <c r="CQ98" s="23">
        <v>0</v>
      </c>
    </row>
    <row r="99" spans="1:95" s="23" customFormat="1" ht="31.5" x14ac:dyDescent="0.25">
      <c r="A99" s="20" t="str">
        <f>"49/1"</f>
        <v>49/1</v>
      </c>
      <c r="B99" s="21" t="s">
        <v>139</v>
      </c>
      <c r="C99" s="22">
        <v>50</v>
      </c>
      <c r="D99" s="43">
        <v>0.72</v>
      </c>
      <c r="E99" s="43">
        <v>0</v>
      </c>
      <c r="F99" s="43">
        <v>3.04</v>
      </c>
      <c r="G99" s="43">
        <v>3.04</v>
      </c>
      <c r="H99" s="43">
        <v>5.27</v>
      </c>
      <c r="I99" s="49">
        <v>50.010011029999994</v>
      </c>
      <c r="J99" s="43">
        <v>0.4</v>
      </c>
      <c r="K99" s="43">
        <v>1.95</v>
      </c>
      <c r="L99" s="43">
        <v>0</v>
      </c>
      <c r="M99" s="43">
        <v>0</v>
      </c>
      <c r="N99" s="43">
        <v>1.77</v>
      </c>
      <c r="O99" s="43">
        <v>2.69</v>
      </c>
      <c r="P99" s="43">
        <v>0.81</v>
      </c>
      <c r="Q99" s="43">
        <v>0</v>
      </c>
      <c r="R99" s="43">
        <v>0</v>
      </c>
      <c r="S99" s="43">
        <v>0.12</v>
      </c>
      <c r="T99" s="43">
        <v>0.94</v>
      </c>
      <c r="U99" s="43">
        <v>176.38</v>
      </c>
      <c r="V99" s="43">
        <v>141.01</v>
      </c>
      <c r="W99" s="43">
        <v>10.68</v>
      </c>
      <c r="X99" s="43">
        <v>9.5399999999999991</v>
      </c>
      <c r="Y99" s="43">
        <v>21.88</v>
      </c>
      <c r="Z99" s="43">
        <v>0.42</v>
      </c>
      <c r="AA99" s="43">
        <v>0</v>
      </c>
      <c r="AB99" s="43">
        <v>461.12</v>
      </c>
      <c r="AC99" s="43">
        <v>92.17</v>
      </c>
      <c r="AD99" s="43">
        <v>1.39</v>
      </c>
      <c r="AE99" s="43">
        <v>0.02</v>
      </c>
      <c r="AF99" s="43">
        <v>0.02</v>
      </c>
      <c r="AG99" s="43">
        <v>0.26</v>
      </c>
      <c r="AH99" s="43">
        <v>0.5</v>
      </c>
      <c r="AI99" s="43">
        <v>1.98</v>
      </c>
      <c r="AJ99" s="23">
        <v>0</v>
      </c>
      <c r="AK99" s="23">
        <v>13.68</v>
      </c>
      <c r="AL99" s="23">
        <v>16.440000000000001</v>
      </c>
      <c r="AM99" s="23">
        <v>20.02</v>
      </c>
      <c r="AN99" s="23">
        <v>23.87</v>
      </c>
      <c r="AO99" s="23">
        <v>4.68</v>
      </c>
      <c r="AP99" s="23">
        <v>15.61</v>
      </c>
      <c r="AQ99" s="23">
        <v>5.73</v>
      </c>
      <c r="AR99" s="23">
        <v>14.68</v>
      </c>
      <c r="AS99" s="23">
        <v>16.91</v>
      </c>
      <c r="AT99" s="23">
        <v>39.03</v>
      </c>
      <c r="AU99" s="23">
        <v>51.8</v>
      </c>
      <c r="AV99" s="23">
        <v>4.63</v>
      </c>
      <c r="AW99" s="23">
        <v>12.72</v>
      </c>
      <c r="AX99" s="23">
        <v>78.680000000000007</v>
      </c>
      <c r="AY99" s="23">
        <v>0</v>
      </c>
      <c r="AZ99" s="23">
        <v>11.61</v>
      </c>
      <c r="BA99" s="23">
        <v>12.79</v>
      </c>
      <c r="BB99" s="23">
        <v>11.41</v>
      </c>
      <c r="BC99" s="23">
        <v>4.45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0.2</v>
      </c>
      <c r="BL99" s="23">
        <v>0</v>
      </c>
      <c r="BM99" s="23">
        <v>0.12</v>
      </c>
      <c r="BN99" s="23">
        <v>0.01</v>
      </c>
      <c r="BO99" s="23">
        <v>0.02</v>
      </c>
      <c r="BP99" s="23">
        <v>0</v>
      </c>
      <c r="BQ99" s="23">
        <v>0</v>
      </c>
      <c r="BR99" s="23">
        <v>0</v>
      </c>
      <c r="BS99" s="23">
        <v>0.73</v>
      </c>
      <c r="BT99" s="23">
        <v>0</v>
      </c>
      <c r="BU99" s="23">
        <v>0</v>
      </c>
      <c r="BV99" s="23">
        <v>1.75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40.69</v>
      </c>
      <c r="CC99" s="24"/>
      <c r="CD99" s="24"/>
      <c r="CE99" s="23">
        <v>76.849999999999994</v>
      </c>
      <c r="CG99" s="23">
        <v>12.5</v>
      </c>
      <c r="CH99" s="23">
        <v>7.41</v>
      </c>
      <c r="CI99" s="23">
        <v>9.9499999999999993</v>
      </c>
      <c r="CJ99" s="23">
        <v>320.17</v>
      </c>
      <c r="CK99" s="23">
        <v>132.35</v>
      </c>
      <c r="CL99" s="23">
        <v>226.26</v>
      </c>
      <c r="CM99" s="23">
        <v>5.21</v>
      </c>
      <c r="CN99" s="23">
        <v>1.51</v>
      </c>
      <c r="CO99" s="23">
        <v>3.36</v>
      </c>
      <c r="CP99" s="23">
        <v>0</v>
      </c>
      <c r="CQ99" s="23">
        <v>0.25</v>
      </c>
    </row>
    <row r="100" spans="1:95" s="23" customFormat="1" ht="31.5" x14ac:dyDescent="0.25">
      <c r="A100" s="20" t="str">
        <f>"14/2"</f>
        <v>14/2</v>
      </c>
      <c r="B100" s="21" t="s">
        <v>140</v>
      </c>
      <c r="C100" s="22">
        <v>180</v>
      </c>
      <c r="D100" s="43">
        <v>2.4500000000000002</v>
      </c>
      <c r="E100" s="43">
        <v>5.86</v>
      </c>
      <c r="F100" s="43">
        <v>7.63</v>
      </c>
      <c r="G100" s="43">
        <v>3.95</v>
      </c>
      <c r="H100" s="43">
        <v>12.15</v>
      </c>
      <c r="I100" s="49">
        <v>125.94042539999997</v>
      </c>
      <c r="J100" s="43">
        <v>1.87</v>
      </c>
      <c r="K100" s="43">
        <v>2.34</v>
      </c>
      <c r="L100" s="43">
        <v>0</v>
      </c>
      <c r="M100" s="43">
        <v>0</v>
      </c>
      <c r="N100" s="43">
        <v>1.53</v>
      </c>
      <c r="O100" s="43">
        <v>9.51</v>
      </c>
      <c r="P100" s="43">
        <v>1.1100000000000001</v>
      </c>
      <c r="Q100" s="43">
        <v>0</v>
      </c>
      <c r="R100" s="43">
        <v>0</v>
      </c>
      <c r="S100" s="43">
        <v>0.14000000000000001</v>
      </c>
      <c r="T100" s="43">
        <v>1.84</v>
      </c>
      <c r="U100" s="43">
        <v>422.86</v>
      </c>
      <c r="V100" s="43">
        <v>297.67</v>
      </c>
      <c r="W100" s="43">
        <v>12.29</v>
      </c>
      <c r="X100" s="43">
        <v>16.649999999999999</v>
      </c>
      <c r="Y100" s="43">
        <v>41.48</v>
      </c>
      <c r="Z100" s="43">
        <v>0.62</v>
      </c>
      <c r="AA100" s="43">
        <v>0</v>
      </c>
      <c r="AB100" s="43">
        <v>700.42</v>
      </c>
      <c r="AC100" s="43">
        <v>145.72999999999999</v>
      </c>
      <c r="AD100" s="43">
        <v>1.69</v>
      </c>
      <c r="AE100" s="43">
        <v>0.08</v>
      </c>
      <c r="AF100" s="43">
        <v>0.06</v>
      </c>
      <c r="AG100" s="43">
        <v>0.67</v>
      </c>
      <c r="AH100" s="43">
        <v>1.24</v>
      </c>
      <c r="AI100" s="43">
        <v>4.68</v>
      </c>
      <c r="AJ100" s="23">
        <v>0</v>
      </c>
      <c r="AK100" s="23">
        <v>31.51</v>
      </c>
      <c r="AL100" s="23">
        <v>37.229999999999997</v>
      </c>
      <c r="AM100" s="23">
        <v>80.27</v>
      </c>
      <c r="AN100" s="23">
        <v>42.78</v>
      </c>
      <c r="AO100" s="23">
        <v>15.7</v>
      </c>
      <c r="AP100" s="23">
        <v>36.01</v>
      </c>
      <c r="AQ100" s="23">
        <v>16.79</v>
      </c>
      <c r="AR100" s="23">
        <v>42.54</v>
      </c>
      <c r="AS100" s="23">
        <v>69.069999999999993</v>
      </c>
      <c r="AT100" s="23">
        <v>98.38</v>
      </c>
      <c r="AU100" s="23">
        <v>66.67</v>
      </c>
      <c r="AV100" s="23">
        <v>16.86</v>
      </c>
      <c r="AW100" s="23">
        <v>32.93</v>
      </c>
      <c r="AX100" s="23">
        <v>202.71</v>
      </c>
      <c r="AY100" s="23">
        <v>0</v>
      </c>
      <c r="AZ100" s="23">
        <v>44.67</v>
      </c>
      <c r="BA100" s="23">
        <v>39.630000000000003</v>
      </c>
      <c r="BB100" s="23">
        <v>30.32</v>
      </c>
      <c r="BC100" s="23">
        <v>13.5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0.24</v>
      </c>
      <c r="BL100" s="23">
        <v>0</v>
      </c>
      <c r="BM100" s="23">
        <v>0.14000000000000001</v>
      </c>
      <c r="BN100" s="23">
        <v>0.01</v>
      </c>
      <c r="BO100" s="23">
        <v>0.02</v>
      </c>
      <c r="BP100" s="23">
        <v>0</v>
      </c>
      <c r="BQ100" s="23">
        <v>0</v>
      </c>
      <c r="BR100" s="23">
        <v>0</v>
      </c>
      <c r="BS100" s="23">
        <v>0.84</v>
      </c>
      <c r="BT100" s="23">
        <v>0</v>
      </c>
      <c r="BU100" s="23">
        <v>0</v>
      </c>
      <c r="BV100" s="23">
        <v>2.2400000000000002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179.93</v>
      </c>
      <c r="CC100" s="24"/>
      <c r="CD100" s="24"/>
      <c r="CE100" s="23">
        <v>116.74</v>
      </c>
      <c r="CG100" s="23">
        <v>49.25</v>
      </c>
      <c r="CH100" s="23">
        <v>27.54</v>
      </c>
      <c r="CI100" s="23">
        <v>38.39</v>
      </c>
      <c r="CJ100" s="23">
        <v>694.26</v>
      </c>
      <c r="CK100" s="23">
        <v>394.27</v>
      </c>
      <c r="CL100" s="23">
        <v>544.26</v>
      </c>
      <c r="CM100" s="23">
        <v>38.31</v>
      </c>
      <c r="CN100" s="23">
        <v>18.54</v>
      </c>
      <c r="CO100" s="23">
        <v>28.42</v>
      </c>
      <c r="CP100" s="23">
        <v>0</v>
      </c>
      <c r="CQ100" s="23">
        <v>1.08</v>
      </c>
    </row>
    <row r="101" spans="1:95" s="9" customFormat="1" ht="31.5" x14ac:dyDescent="0.25">
      <c r="A101" s="16" t="str">
        <f>"292/17"</f>
        <v>292/17</v>
      </c>
      <c r="B101" s="33" t="s">
        <v>134</v>
      </c>
      <c r="C101" s="18">
        <v>180</v>
      </c>
      <c r="D101" s="44">
        <v>17.22</v>
      </c>
      <c r="E101" s="44">
        <v>15.2</v>
      </c>
      <c r="F101" s="44">
        <v>22.71</v>
      </c>
      <c r="G101" s="44">
        <v>7.34</v>
      </c>
      <c r="H101" s="44">
        <v>31.8</v>
      </c>
      <c r="I101" s="50">
        <v>332.3122932</v>
      </c>
      <c r="J101" s="44">
        <v>4.71</v>
      </c>
      <c r="K101" s="44">
        <v>4.68</v>
      </c>
      <c r="L101" s="44">
        <v>0</v>
      </c>
      <c r="M101" s="44">
        <v>0</v>
      </c>
      <c r="N101" s="44">
        <v>4.87</v>
      </c>
      <c r="O101" s="44">
        <v>8.67</v>
      </c>
      <c r="P101" s="44">
        <v>1.93</v>
      </c>
      <c r="Q101" s="44">
        <v>0</v>
      </c>
      <c r="R101" s="44">
        <v>0</v>
      </c>
      <c r="S101" s="44">
        <v>0.38</v>
      </c>
      <c r="T101" s="44">
        <v>2.5299999999999998</v>
      </c>
      <c r="U101" s="44">
        <v>299.2</v>
      </c>
      <c r="V101" s="44">
        <v>634.73</v>
      </c>
      <c r="W101" s="44">
        <v>34.270000000000003</v>
      </c>
      <c r="X101" s="44">
        <v>42.69</v>
      </c>
      <c r="Y101" s="44">
        <v>189.98</v>
      </c>
      <c r="Z101" s="44">
        <v>2.31</v>
      </c>
      <c r="AA101" s="44">
        <v>59.64</v>
      </c>
      <c r="AB101" s="44">
        <v>3096.47</v>
      </c>
      <c r="AC101" s="44">
        <v>633.14</v>
      </c>
      <c r="AD101" s="44">
        <v>3.86</v>
      </c>
      <c r="AE101" s="44">
        <v>0.14000000000000001</v>
      </c>
      <c r="AF101" s="44">
        <v>0.18</v>
      </c>
      <c r="AG101" s="44">
        <v>6.6</v>
      </c>
      <c r="AH101" s="44">
        <v>12.27</v>
      </c>
      <c r="AI101" s="44">
        <v>7.67</v>
      </c>
      <c r="AJ101" s="9">
        <v>0</v>
      </c>
      <c r="AK101" s="9">
        <v>758.59</v>
      </c>
      <c r="AL101" s="9">
        <v>611.62</v>
      </c>
      <c r="AM101" s="9">
        <v>1220.27</v>
      </c>
      <c r="AN101" s="9">
        <v>1365.64</v>
      </c>
      <c r="AO101" s="9">
        <v>401.58</v>
      </c>
      <c r="AP101" s="9">
        <v>746.07</v>
      </c>
      <c r="AQ101" s="9">
        <v>258.57</v>
      </c>
      <c r="AR101" s="9">
        <v>653.71</v>
      </c>
      <c r="AS101" s="9">
        <v>1010.64</v>
      </c>
      <c r="AT101" s="9">
        <v>1128.02</v>
      </c>
      <c r="AU101" s="9">
        <v>1439.5</v>
      </c>
      <c r="AV101" s="9">
        <v>417.84</v>
      </c>
      <c r="AW101" s="9">
        <v>1179.19</v>
      </c>
      <c r="AX101" s="9">
        <v>2347.98</v>
      </c>
      <c r="AY101" s="9">
        <v>126.08</v>
      </c>
      <c r="AZ101" s="9">
        <v>758.02</v>
      </c>
      <c r="BA101" s="9">
        <v>742.04</v>
      </c>
      <c r="BB101" s="9">
        <v>557.72</v>
      </c>
      <c r="BC101" s="9">
        <v>197.92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0.48</v>
      </c>
      <c r="BL101" s="9">
        <v>0</v>
      </c>
      <c r="BM101" s="9">
        <v>0.3</v>
      </c>
      <c r="BN101" s="9">
        <v>0.02</v>
      </c>
      <c r="BO101" s="9">
        <v>0.05</v>
      </c>
      <c r="BP101" s="9">
        <v>0</v>
      </c>
      <c r="BQ101" s="9">
        <v>0</v>
      </c>
      <c r="BR101" s="9">
        <v>0</v>
      </c>
      <c r="BS101" s="9">
        <v>1.77</v>
      </c>
      <c r="BT101" s="9">
        <v>0</v>
      </c>
      <c r="BU101" s="9">
        <v>0</v>
      </c>
      <c r="BV101" s="9">
        <v>4.22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142.41</v>
      </c>
      <c r="CC101" s="19"/>
      <c r="CD101" s="19"/>
      <c r="CE101" s="9">
        <v>575.72</v>
      </c>
      <c r="CG101" s="9">
        <v>13.6</v>
      </c>
      <c r="CH101" s="9">
        <v>7.45</v>
      </c>
      <c r="CI101" s="9">
        <v>10.53</v>
      </c>
      <c r="CJ101" s="9">
        <v>1301.0999999999999</v>
      </c>
      <c r="CK101" s="9">
        <v>804.24</v>
      </c>
      <c r="CL101" s="9">
        <v>1052.67</v>
      </c>
      <c r="CM101" s="9">
        <v>12</v>
      </c>
      <c r="CN101" s="9">
        <v>6.27</v>
      </c>
      <c r="CO101" s="9">
        <v>9.14</v>
      </c>
      <c r="CP101" s="9">
        <v>0</v>
      </c>
      <c r="CQ101" s="9">
        <v>0.6</v>
      </c>
    </row>
    <row r="102" spans="1:95" s="10" customFormat="1" x14ac:dyDescent="0.25">
      <c r="A102" s="25"/>
      <c r="B102" s="26" t="s">
        <v>117</v>
      </c>
      <c r="C102" s="27">
        <f t="shared" ref="C102:AI102" si="17">SUM(C96:C101)</f>
        <v>640</v>
      </c>
      <c r="D102" s="45">
        <f t="shared" si="17"/>
        <v>23.549999999999997</v>
      </c>
      <c r="E102" s="45">
        <f t="shared" si="17"/>
        <v>21.06</v>
      </c>
      <c r="F102" s="45">
        <f t="shared" si="17"/>
        <v>34</v>
      </c>
      <c r="G102" s="45">
        <f t="shared" si="17"/>
        <v>14.96</v>
      </c>
      <c r="H102" s="45">
        <f t="shared" si="17"/>
        <v>86.38</v>
      </c>
      <c r="I102" s="51">
        <f t="shared" si="17"/>
        <v>668.8786616299999</v>
      </c>
      <c r="J102" s="45">
        <f t="shared" si="17"/>
        <v>7.08</v>
      </c>
      <c r="K102" s="45">
        <f t="shared" si="17"/>
        <v>8.9699999999999989</v>
      </c>
      <c r="L102" s="45">
        <f t="shared" si="17"/>
        <v>0</v>
      </c>
      <c r="M102" s="45">
        <f t="shared" si="17"/>
        <v>0</v>
      </c>
      <c r="N102" s="45">
        <f t="shared" si="17"/>
        <v>25.13</v>
      </c>
      <c r="O102" s="45">
        <f t="shared" si="17"/>
        <v>37.92</v>
      </c>
      <c r="P102" s="45">
        <f t="shared" si="17"/>
        <v>7</v>
      </c>
      <c r="Q102" s="45">
        <f t="shared" si="17"/>
        <v>0</v>
      </c>
      <c r="R102" s="45">
        <f t="shared" si="17"/>
        <v>0</v>
      </c>
      <c r="S102" s="45">
        <f t="shared" si="17"/>
        <v>1.23</v>
      </c>
      <c r="T102" s="45">
        <f t="shared" si="17"/>
        <v>6.6099999999999994</v>
      </c>
      <c r="U102" s="45">
        <f t="shared" si="17"/>
        <v>1090.8399999999999</v>
      </c>
      <c r="V102" s="45">
        <f t="shared" si="17"/>
        <v>1246.3900000000001</v>
      </c>
      <c r="W102" s="45">
        <f t="shared" si="17"/>
        <v>73.72</v>
      </c>
      <c r="X102" s="45">
        <f t="shared" si="17"/>
        <v>86.06</v>
      </c>
      <c r="Y102" s="45">
        <f t="shared" si="17"/>
        <v>304.41999999999996</v>
      </c>
      <c r="Z102" s="45">
        <f t="shared" si="17"/>
        <v>5.33</v>
      </c>
      <c r="AA102" s="45">
        <f t="shared" si="17"/>
        <v>59.64</v>
      </c>
      <c r="AB102" s="45">
        <f t="shared" si="17"/>
        <v>4269.2299999999996</v>
      </c>
      <c r="AC102" s="45">
        <f t="shared" si="17"/>
        <v>873.14</v>
      </c>
      <c r="AD102" s="45">
        <f t="shared" si="17"/>
        <v>7.43</v>
      </c>
      <c r="AE102" s="45">
        <f t="shared" si="17"/>
        <v>0.30000000000000004</v>
      </c>
      <c r="AF102" s="45">
        <f t="shared" si="17"/>
        <v>0.28999999999999998</v>
      </c>
      <c r="AG102" s="45">
        <f t="shared" si="17"/>
        <v>7.83</v>
      </c>
      <c r="AH102" s="45">
        <f t="shared" si="17"/>
        <v>14.75</v>
      </c>
      <c r="AI102" s="45">
        <f t="shared" si="17"/>
        <v>15.77</v>
      </c>
      <c r="AJ102" s="10">
        <v>0</v>
      </c>
      <c r="AK102" s="10">
        <v>814.84</v>
      </c>
      <c r="AL102" s="10">
        <v>676.45</v>
      </c>
      <c r="AM102" s="10">
        <v>1238.45</v>
      </c>
      <c r="AN102" s="10">
        <v>1059.03</v>
      </c>
      <c r="AO102" s="10">
        <v>393.18</v>
      </c>
      <c r="AP102" s="10">
        <v>679.14</v>
      </c>
      <c r="AQ102" s="10">
        <v>259.19</v>
      </c>
      <c r="AR102" s="10">
        <v>792.49</v>
      </c>
      <c r="AS102" s="10">
        <v>944.74</v>
      </c>
      <c r="AT102" s="10">
        <v>1235.76</v>
      </c>
      <c r="AU102" s="10">
        <v>1452.35</v>
      </c>
      <c r="AV102" s="10">
        <v>413.35</v>
      </c>
      <c r="AW102" s="10">
        <v>1056.1500000000001</v>
      </c>
      <c r="AX102" s="10">
        <v>3167.52</v>
      </c>
      <c r="AY102" s="10">
        <v>65.64</v>
      </c>
      <c r="AZ102" s="10">
        <v>931.83</v>
      </c>
      <c r="BA102" s="10">
        <v>806.37</v>
      </c>
      <c r="BB102" s="10">
        <v>576.16999999999996</v>
      </c>
      <c r="BC102" s="10">
        <v>309.2</v>
      </c>
      <c r="BD102" s="10">
        <v>0.14000000000000001</v>
      </c>
      <c r="BE102" s="10">
        <v>0.06</v>
      </c>
      <c r="BF102" s="10">
        <v>0.03</v>
      </c>
      <c r="BG102" s="10">
        <v>0.08</v>
      </c>
      <c r="BH102" s="10">
        <v>0.09</v>
      </c>
      <c r="BI102" s="10">
        <v>0.42</v>
      </c>
      <c r="BJ102" s="10">
        <v>0</v>
      </c>
      <c r="BK102" s="10">
        <v>1.85</v>
      </c>
      <c r="BL102" s="10">
        <v>0</v>
      </c>
      <c r="BM102" s="10">
        <v>0.64</v>
      </c>
      <c r="BN102" s="10">
        <v>0.03</v>
      </c>
      <c r="BO102" s="10">
        <v>0.04</v>
      </c>
      <c r="BP102" s="10">
        <v>0</v>
      </c>
      <c r="BQ102" s="10">
        <v>0.08</v>
      </c>
      <c r="BR102" s="10">
        <v>0.14000000000000001</v>
      </c>
      <c r="BS102" s="10">
        <v>2.95</v>
      </c>
      <c r="BT102" s="10">
        <v>0.01</v>
      </c>
      <c r="BU102" s="10">
        <v>0</v>
      </c>
      <c r="BV102" s="10">
        <v>4.62</v>
      </c>
      <c r="BW102" s="10">
        <v>7.0000000000000007E-2</v>
      </c>
      <c r="BX102" s="10">
        <v>0</v>
      </c>
      <c r="BY102" s="10">
        <v>0</v>
      </c>
      <c r="BZ102" s="10">
        <v>0</v>
      </c>
      <c r="CA102" s="10">
        <v>0</v>
      </c>
      <c r="CB102" s="10">
        <v>659.47</v>
      </c>
      <c r="CC102" s="8"/>
      <c r="CD102" s="8" t="e">
        <f>$I$102/#REF!*100</f>
        <v>#REF!</v>
      </c>
      <c r="CE102" s="10">
        <v>235.66</v>
      </c>
      <c r="CG102" s="10">
        <v>106.41</v>
      </c>
      <c r="CH102" s="10">
        <v>62.77</v>
      </c>
      <c r="CI102" s="10">
        <v>84.59</v>
      </c>
      <c r="CJ102" s="10">
        <v>5673.03</v>
      </c>
      <c r="CK102" s="10">
        <v>2917.59</v>
      </c>
      <c r="CL102" s="10">
        <v>4295.3100000000004</v>
      </c>
      <c r="CM102" s="10">
        <v>148.55000000000001</v>
      </c>
      <c r="CN102" s="10">
        <v>87.36</v>
      </c>
      <c r="CO102" s="10">
        <v>117.98</v>
      </c>
      <c r="CP102" s="10">
        <v>13.5</v>
      </c>
      <c r="CQ102" s="10">
        <v>2.06</v>
      </c>
    </row>
    <row r="103" spans="1:95" x14ac:dyDescent="0.25">
      <c r="B103" s="32" t="s">
        <v>184</v>
      </c>
    </row>
    <row r="104" spans="1:95" s="23" customFormat="1" x14ac:dyDescent="0.25">
      <c r="A104" s="20" t="str">
        <f>"14/12"</f>
        <v>14/12</v>
      </c>
      <c r="B104" s="21" t="s">
        <v>143</v>
      </c>
      <c r="C104" s="22">
        <v>70</v>
      </c>
      <c r="D104" s="43">
        <v>5.44</v>
      </c>
      <c r="E104" s="43">
        <v>0.85</v>
      </c>
      <c r="F104" s="43">
        <v>7.73</v>
      </c>
      <c r="G104" s="43">
        <v>0.59</v>
      </c>
      <c r="H104" s="43">
        <v>38.65</v>
      </c>
      <c r="I104" s="49">
        <v>244.05666502000003</v>
      </c>
      <c r="J104" s="43">
        <v>5.41</v>
      </c>
      <c r="K104" s="43">
        <v>0.23</v>
      </c>
      <c r="L104" s="43">
        <v>0</v>
      </c>
      <c r="M104" s="43">
        <v>0</v>
      </c>
      <c r="N104" s="43">
        <v>9.08</v>
      </c>
      <c r="O104" s="43">
        <v>28.11</v>
      </c>
      <c r="P104" s="43">
        <v>1.45</v>
      </c>
      <c r="Q104" s="43">
        <v>0</v>
      </c>
      <c r="R104" s="43">
        <v>0</v>
      </c>
      <c r="S104" s="43">
        <v>0.02</v>
      </c>
      <c r="T104" s="43">
        <v>0.96</v>
      </c>
      <c r="U104" s="43">
        <v>176.81</v>
      </c>
      <c r="V104" s="43">
        <v>81.459999999999994</v>
      </c>
      <c r="W104" s="43">
        <v>33.75</v>
      </c>
      <c r="X104" s="43">
        <v>9.2100000000000009</v>
      </c>
      <c r="Y104" s="43">
        <v>55.05</v>
      </c>
      <c r="Z104" s="43">
        <v>0.55000000000000004</v>
      </c>
      <c r="AA104" s="43">
        <v>27.9</v>
      </c>
      <c r="AB104" s="43">
        <v>26.91</v>
      </c>
      <c r="AC104" s="43">
        <v>52.17</v>
      </c>
      <c r="AD104" s="43">
        <v>0.8</v>
      </c>
      <c r="AE104" s="43">
        <v>0.06</v>
      </c>
      <c r="AF104" s="43">
        <v>0.05</v>
      </c>
      <c r="AG104" s="43">
        <v>0.48</v>
      </c>
      <c r="AH104" s="43">
        <v>1.61</v>
      </c>
      <c r="AI104" s="43">
        <v>0.11</v>
      </c>
      <c r="AJ104" s="23">
        <v>0</v>
      </c>
      <c r="AK104" s="23">
        <v>213.74</v>
      </c>
      <c r="AL104" s="23">
        <v>194.06</v>
      </c>
      <c r="AM104" s="23">
        <v>363.13</v>
      </c>
      <c r="AN104" s="23">
        <v>122.37</v>
      </c>
      <c r="AO104" s="23">
        <v>70.5</v>
      </c>
      <c r="AP104" s="23">
        <v>143.31</v>
      </c>
      <c r="AQ104" s="23">
        <v>48.51</v>
      </c>
      <c r="AR104" s="23">
        <v>223.28</v>
      </c>
      <c r="AS104" s="23">
        <v>152.28</v>
      </c>
      <c r="AT104" s="23">
        <v>180.77</v>
      </c>
      <c r="AU104" s="23">
        <v>163.57</v>
      </c>
      <c r="AV104" s="23">
        <v>93.72</v>
      </c>
      <c r="AW104" s="23">
        <v>158.55000000000001</v>
      </c>
      <c r="AX104" s="23">
        <v>1353.11</v>
      </c>
      <c r="AY104" s="23">
        <v>2.2999999999999998</v>
      </c>
      <c r="AZ104" s="23">
        <v>425.26</v>
      </c>
      <c r="BA104" s="23">
        <v>224.98</v>
      </c>
      <c r="BB104" s="23">
        <v>115.67</v>
      </c>
      <c r="BC104" s="23">
        <v>88.47</v>
      </c>
      <c r="BD104" s="23">
        <v>0.25</v>
      </c>
      <c r="BE104" s="23">
        <v>0.11</v>
      </c>
      <c r="BF104" s="23">
        <v>0.06</v>
      </c>
      <c r="BG104" s="23">
        <v>0.14000000000000001</v>
      </c>
      <c r="BH104" s="23">
        <v>0.16</v>
      </c>
      <c r="BI104" s="23">
        <v>0.73</v>
      </c>
      <c r="BJ104" s="23">
        <v>0</v>
      </c>
      <c r="BK104" s="23">
        <v>2.09</v>
      </c>
      <c r="BL104" s="23">
        <v>0</v>
      </c>
      <c r="BM104" s="23">
        <v>0.63</v>
      </c>
      <c r="BN104" s="23">
        <v>0</v>
      </c>
      <c r="BO104" s="23">
        <v>0</v>
      </c>
      <c r="BP104" s="23">
        <v>0</v>
      </c>
      <c r="BQ104" s="23">
        <v>0.14000000000000001</v>
      </c>
      <c r="BR104" s="23">
        <v>0.22</v>
      </c>
      <c r="BS104" s="23">
        <v>1.7</v>
      </c>
      <c r="BT104" s="23">
        <v>0</v>
      </c>
      <c r="BU104" s="23">
        <v>0</v>
      </c>
      <c r="BV104" s="23">
        <v>0.31</v>
      </c>
      <c r="BW104" s="23">
        <v>0.02</v>
      </c>
      <c r="BX104" s="23">
        <v>0</v>
      </c>
      <c r="BY104" s="23">
        <v>0</v>
      </c>
      <c r="BZ104" s="23">
        <v>0</v>
      </c>
      <c r="CA104" s="23">
        <v>0</v>
      </c>
      <c r="CB104" s="23">
        <v>28.57</v>
      </c>
      <c r="CC104" s="24"/>
      <c r="CD104" s="24"/>
      <c r="CE104" s="23">
        <v>32.380000000000003</v>
      </c>
      <c r="CG104" s="23">
        <v>20.02</v>
      </c>
      <c r="CH104" s="23">
        <v>9.8000000000000007</v>
      </c>
      <c r="CI104" s="23">
        <v>14.91</v>
      </c>
      <c r="CJ104" s="23">
        <v>1135.57</v>
      </c>
      <c r="CK104" s="23">
        <v>398.9</v>
      </c>
      <c r="CL104" s="23">
        <v>767.24</v>
      </c>
      <c r="CM104" s="23">
        <v>10.199999999999999</v>
      </c>
      <c r="CN104" s="23">
        <v>4.99</v>
      </c>
      <c r="CO104" s="23">
        <v>8.0500000000000007</v>
      </c>
      <c r="CP104" s="23">
        <v>4.2</v>
      </c>
      <c r="CQ104" s="23">
        <v>0.42</v>
      </c>
    </row>
    <row r="105" spans="1:95" s="23" customFormat="1" x14ac:dyDescent="0.25">
      <c r="A105" s="20" t="str">
        <f>"-"</f>
        <v>-</v>
      </c>
      <c r="B105" s="21" t="s">
        <v>182</v>
      </c>
      <c r="C105" s="22">
        <v>180</v>
      </c>
      <c r="D105" s="43">
        <v>0.9</v>
      </c>
      <c r="E105" s="43">
        <v>0</v>
      </c>
      <c r="F105" s="43">
        <v>0.18</v>
      </c>
      <c r="G105" s="43">
        <v>0</v>
      </c>
      <c r="H105" s="43">
        <v>18.54</v>
      </c>
      <c r="I105" s="49">
        <v>77.831999999999994</v>
      </c>
      <c r="J105" s="43">
        <v>0</v>
      </c>
      <c r="K105" s="43">
        <v>0</v>
      </c>
      <c r="L105" s="43">
        <v>0</v>
      </c>
      <c r="M105" s="43">
        <v>0</v>
      </c>
      <c r="N105" s="43">
        <v>17.82</v>
      </c>
      <c r="O105" s="43">
        <v>0.36</v>
      </c>
      <c r="P105" s="43">
        <v>0.36</v>
      </c>
      <c r="Q105" s="43">
        <v>0</v>
      </c>
      <c r="R105" s="43">
        <v>0</v>
      </c>
      <c r="S105" s="43">
        <v>0.9</v>
      </c>
      <c r="T105" s="43">
        <v>0.54</v>
      </c>
      <c r="U105" s="43">
        <v>10.8</v>
      </c>
      <c r="V105" s="43">
        <v>216</v>
      </c>
      <c r="W105" s="43">
        <v>12.6</v>
      </c>
      <c r="X105" s="43">
        <v>7.2</v>
      </c>
      <c r="Y105" s="43">
        <v>12.6</v>
      </c>
      <c r="Z105" s="43">
        <v>2.52</v>
      </c>
      <c r="AA105" s="43">
        <v>0</v>
      </c>
      <c r="AB105" s="43">
        <v>0</v>
      </c>
      <c r="AC105" s="43">
        <v>0</v>
      </c>
      <c r="AD105" s="43">
        <v>0.18</v>
      </c>
      <c r="AE105" s="43">
        <v>0.02</v>
      </c>
      <c r="AF105" s="43">
        <v>0.02</v>
      </c>
      <c r="AG105" s="43">
        <v>0.18</v>
      </c>
      <c r="AH105" s="43">
        <v>0.36</v>
      </c>
      <c r="AI105" s="43">
        <v>3.6</v>
      </c>
      <c r="AJ105" s="23">
        <v>0.36</v>
      </c>
      <c r="AK105" s="23">
        <v>14.4</v>
      </c>
      <c r="AL105" s="23">
        <v>18</v>
      </c>
      <c r="AM105" s="23">
        <v>25.2</v>
      </c>
      <c r="AN105" s="23">
        <v>25.2</v>
      </c>
      <c r="AO105" s="23">
        <v>3.6</v>
      </c>
      <c r="AP105" s="23">
        <v>14.4</v>
      </c>
      <c r="AQ105" s="23">
        <v>3.6</v>
      </c>
      <c r="AR105" s="23">
        <v>12.6</v>
      </c>
      <c r="AS105" s="23">
        <v>23.4</v>
      </c>
      <c r="AT105" s="23">
        <v>14.4</v>
      </c>
      <c r="AU105" s="23">
        <v>104.4</v>
      </c>
      <c r="AV105" s="23">
        <v>9</v>
      </c>
      <c r="AW105" s="23">
        <v>19.8</v>
      </c>
      <c r="AX105" s="23">
        <v>57.6</v>
      </c>
      <c r="AY105" s="23">
        <v>0</v>
      </c>
      <c r="AZ105" s="23">
        <v>18</v>
      </c>
      <c r="BA105" s="23">
        <v>21.6</v>
      </c>
      <c r="BB105" s="23">
        <v>9</v>
      </c>
      <c r="BC105" s="23">
        <v>7.2</v>
      </c>
      <c r="BD105" s="23">
        <v>0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</v>
      </c>
      <c r="BK105" s="23">
        <v>0</v>
      </c>
      <c r="BL105" s="23">
        <v>0</v>
      </c>
      <c r="BM105" s="23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</v>
      </c>
      <c r="CA105" s="23">
        <v>0</v>
      </c>
      <c r="CB105" s="23">
        <v>158.58000000000001</v>
      </c>
      <c r="CC105" s="24"/>
      <c r="CD105" s="24"/>
      <c r="CE105" s="23">
        <v>0</v>
      </c>
      <c r="CG105" s="23">
        <v>3.6</v>
      </c>
      <c r="CH105" s="23">
        <v>3.6</v>
      </c>
      <c r="CI105" s="23">
        <v>3.6</v>
      </c>
      <c r="CJ105" s="23">
        <v>360</v>
      </c>
      <c r="CK105" s="23">
        <v>163.80000000000001</v>
      </c>
      <c r="CL105" s="23">
        <v>261.89999999999998</v>
      </c>
      <c r="CM105" s="23">
        <v>0.54</v>
      </c>
      <c r="CN105" s="23">
        <v>0.54</v>
      </c>
      <c r="CO105" s="23">
        <v>0.54</v>
      </c>
      <c r="CP105" s="23">
        <v>0</v>
      </c>
      <c r="CQ105" s="23">
        <v>0</v>
      </c>
    </row>
    <row r="106" spans="1:95" s="9" customFormat="1" x14ac:dyDescent="0.25">
      <c r="A106" s="16" t="str">
        <f>"2/6"</f>
        <v>2/6</v>
      </c>
      <c r="B106" s="17" t="s">
        <v>144</v>
      </c>
      <c r="C106" s="18">
        <v>120</v>
      </c>
      <c r="D106" s="44">
        <v>12.57</v>
      </c>
      <c r="E106" s="44">
        <v>13.32</v>
      </c>
      <c r="F106" s="44">
        <v>17.09</v>
      </c>
      <c r="G106" s="44">
        <v>0</v>
      </c>
      <c r="H106" s="44">
        <v>2.2799999999999998</v>
      </c>
      <c r="I106" s="50">
        <v>212.89531583999999</v>
      </c>
      <c r="J106" s="44">
        <v>8.35</v>
      </c>
      <c r="K106" s="44">
        <v>0.23</v>
      </c>
      <c r="L106" s="44">
        <v>0</v>
      </c>
      <c r="M106" s="44">
        <v>0</v>
      </c>
      <c r="N106" s="44">
        <v>2.2799999999999998</v>
      </c>
      <c r="O106" s="44">
        <v>0</v>
      </c>
      <c r="P106" s="44">
        <v>0</v>
      </c>
      <c r="Q106" s="44">
        <v>0</v>
      </c>
      <c r="R106" s="44">
        <v>0</v>
      </c>
      <c r="S106" s="44">
        <v>0.04</v>
      </c>
      <c r="T106" s="44">
        <v>1.96</v>
      </c>
      <c r="U106" s="44">
        <v>380.45</v>
      </c>
      <c r="V106" s="44">
        <v>167.3</v>
      </c>
      <c r="W106" s="44">
        <v>88.6</v>
      </c>
      <c r="X106" s="44">
        <v>14.52</v>
      </c>
      <c r="Y106" s="44">
        <v>191.63</v>
      </c>
      <c r="Z106" s="44">
        <v>2.15</v>
      </c>
      <c r="AA106" s="44">
        <v>173.09</v>
      </c>
      <c r="AB106" s="44">
        <v>73.73</v>
      </c>
      <c r="AC106" s="44">
        <v>303.95999999999998</v>
      </c>
      <c r="AD106" s="44">
        <v>0.68</v>
      </c>
      <c r="AE106" s="44">
        <v>0.06</v>
      </c>
      <c r="AF106" s="44">
        <v>0.39</v>
      </c>
      <c r="AG106" s="44">
        <v>0.19</v>
      </c>
      <c r="AH106" s="44">
        <v>3.76</v>
      </c>
      <c r="AI106" s="44">
        <v>0.19</v>
      </c>
      <c r="AJ106" s="9">
        <v>0</v>
      </c>
      <c r="AK106" s="9">
        <v>700.73</v>
      </c>
      <c r="AL106" s="9">
        <v>542.71</v>
      </c>
      <c r="AM106" s="9">
        <v>982.87</v>
      </c>
      <c r="AN106" s="9">
        <v>819.23</v>
      </c>
      <c r="AO106" s="9">
        <v>384.27</v>
      </c>
      <c r="AP106" s="9">
        <v>555.02</v>
      </c>
      <c r="AQ106" s="9">
        <v>188.26</v>
      </c>
      <c r="AR106" s="9">
        <v>592.44000000000005</v>
      </c>
      <c r="AS106" s="9">
        <v>644.20000000000005</v>
      </c>
      <c r="AT106" s="9">
        <v>712.71</v>
      </c>
      <c r="AU106" s="9">
        <v>1114.58</v>
      </c>
      <c r="AV106" s="9">
        <v>310.20999999999998</v>
      </c>
      <c r="AW106" s="9">
        <v>377.73</v>
      </c>
      <c r="AX106" s="9">
        <v>1613.73</v>
      </c>
      <c r="AY106" s="9">
        <v>12.63</v>
      </c>
      <c r="AZ106" s="9">
        <v>362.01</v>
      </c>
      <c r="BA106" s="9">
        <v>842.67</v>
      </c>
      <c r="BB106" s="9">
        <v>433.62</v>
      </c>
      <c r="BC106" s="9">
        <v>265.37</v>
      </c>
      <c r="BD106" s="9">
        <v>0.24</v>
      </c>
      <c r="BE106" s="9">
        <v>0.11</v>
      </c>
      <c r="BF106" s="9">
        <v>0.06</v>
      </c>
      <c r="BG106" s="9">
        <v>0.14000000000000001</v>
      </c>
      <c r="BH106" s="9">
        <v>0.16</v>
      </c>
      <c r="BI106" s="9">
        <v>0.72</v>
      </c>
      <c r="BJ106" s="9">
        <v>0</v>
      </c>
      <c r="BK106" s="9">
        <v>2.0099999999999998</v>
      </c>
      <c r="BL106" s="9">
        <v>0</v>
      </c>
      <c r="BM106" s="9">
        <v>0.62</v>
      </c>
      <c r="BN106" s="9">
        <v>0</v>
      </c>
      <c r="BO106" s="9">
        <v>0</v>
      </c>
      <c r="BP106" s="9">
        <v>0</v>
      </c>
      <c r="BQ106" s="9">
        <v>0.14000000000000001</v>
      </c>
      <c r="BR106" s="9">
        <v>0.21</v>
      </c>
      <c r="BS106" s="9">
        <v>1.64</v>
      </c>
      <c r="BT106" s="9">
        <v>0</v>
      </c>
      <c r="BU106" s="9">
        <v>0</v>
      </c>
      <c r="BV106" s="9">
        <v>0.09</v>
      </c>
      <c r="BW106" s="9">
        <v>0.01</v>
      </c>
      <c r="BX106" s="9">
        <v>0</v>
      </c>
      <c r="BY106" s="9">
        <v>0</v>
      </c>
      <c r="BZ106" s="9">
        <v>0</v>
      </c>
      <c r="CA106" s="9">
        <v>0</v>
      </c>
      <c r="CB106" s="9">
        <v>105.76</v>
      </c>
      <c r="CC106" s="19"/>
      <c r="CD106" s="19"/>
      <c r="CE106" s="9">
        <v>185.38</v>
      </c>
      <c r="CG106" s="9">
        <v>48.94</v>
      </c>
      <c r="CH106" s="9">
        <v>30.96</v>
      </c>
      <c r="CI106" s="9">
        <v>39.950000000000003</v>
      </c>
      <c r="CJ106" s="9">
        <v>209</v>
      </c>
      <c r="CK106" s="9">
        <v>77.599999999999994</v>
      </c>
      <c r="CL106" s="9">
        <v>143.30000000000001</v>
      </c>
      <c r="CM106" s="9">
        <v>14.28</v>
      </c>
      <c r="CN106" s="9">
        <v>7.8</v>
      </c>
      <c r="CO106" s="9">
        <v>11.04</v>
      </c>
      <c r="CP106" s="9">
        <v>0</v>
      </c>
      <c r="CQ106" s="9">
        <v>0.6</v>
      </c>
    </row>
    <row r="107" spans="1:95" s="10" customFormat="1" ht="15.75" customHeight="1" x14ac:dyDescent="0.25">
      <c r="A107" s="25"/>
      <c r="B107" s="34" t="s">
        <v>185</v>
      </c>
      <c r="C107" s="27">
        <f>SUM(C104:C106)</f>
        <v>370</v>
      </c>
      <c r="D107" s="45">
        <f t="shared" ref="D107:AI107" si="18">SUM(D104:D106)</f>
        <v>18.91</v>
      </c>
      <c r="E107" s="45">
        <f t="shared" si="18"/>
        <v>14.17</v>
      </c>
      <c r="F107" s="45">
        <f t="shared" si="18"/>
        <v>25</v>
      </c>
      <c r="G107" s="45">
        <f t="shared" si="18"/>
        <v>0.59</v>
      </c>
      <c r="H107" s="45">
        <f t="shared" si="18"/>
        <v>59.47</v>
      </c>
      <c r="I107" s="51">
        <f t="shared" si="18"/>
        <v>534.78398086000004</v>
      </c>
      <c r="J107" s="45">
        <f t="shared" si="18"/>
        <v>13.76</v>
      </c>
      <c r="K107" s="45">
        <f t="shared" si="18"/>
        <v>0.46</v>
      </c>
      <c r="L107" s="45">
        <f t="shared" si="18"/>
        <v>0</v>
      </c>
      <c r="M107" s="45">
        <f t="shared" si="18"/>
        <v>0</v>
      </c>
      <c r="N107" s="45">
        <f t="shared" si="18"/>
        <v>29.18</v>
      </c>
      <c r="O107" s="45">
        <f t="shared" si="18"/>
        <v>28.47</v>
      </c>
      <c r="P107" s="45">
        <f t="shared" si="18"/>
        <v>1.81</v>
      </c>
      <c r="Q107" s="45">
        <f t="shared" si="18"/>
        <v>0</v>
      </c>
      <c r="R107" s="45">
        <f t="shared" si="18"/>
        <v>0</v>
      </c>
      <c r="S107" s="45">
        <f t="shared" si="18"/>
        <v>0.96000000000000008</v>
      </c>
      <c r="T107" s="45">
        <f t="shared" si="18"/>
        <v>3.46</v>
      </c>
      <c r="U107" s="45">
        <f t="shared" si="18"/>
        <v>568.05999999999995</v>
      </c>
      <c r="V107" s="45">
        <f t="shared" si="18"/>
        <v>464.76</v>
      </c>
      <c r="W107" s="45">
        <f t="shared" si="18"/>
        <v>134.94999999999999</v>
      </c>
      <c r="X107" s="45">
        <f t="shared" si="18"/>
        <v>30.93</v>
      </c>
      <c r="Y107" s="45">
        <f t="shared" si="18"/>
        <v>259.27999999999997</v>
      </c>
      <c r="Z107" s="45">
        <f t="shared" si="18"/>
        <v>5.2200000000000006</v>
      </c>
      <c r="AA107" s="45">
        <f t="shared" si="18"/>
        <v>200.99</v>
      </c>
      <c r="AB107" s="45">
        <f t="shared" si="18"/>
        <v>100.64</v>
      </c>
      <c r="AC107" s="45">
        <f t="shared" si="18"/>
        <v>356.13</v>
      </c>
      <c r="AD107" s="45">
        <f t="shared" si="18"/>
        <v>1.6600000000000001</v>
      </c>
      <c r="AE107" s="45">
        <f t="shared" si="18"/>
        <v>0.14000000000000001</v>
      </c>
      <c r="AF107" s="45">
        <f t="shared" si="18"/>
        <v>0.46</v>
      </c>
      <c r="AG107" s="45">
        <f t="shared" si="18"/>
        <v>0.84999999999999987</v>
      </c>
      <c r="AH107" s="45">
        <f t="shared" si="18"/>
        <v>5.73</v>
      </c>
      <c r="AI107" s="45">
        <f t="shared" si="18"/>
        <v>3.9</v>
      </c>
      <c r="AJ107" s="10">
        <v>0.36</v>
      </c>
      <c r="AK107" s="10">
        <v>928.87</v>
      </c>
      <c r="AL107" s="10">
        <v>754.77</v>
      </c>
      <c r="AM107" s="10">
        <v>1371.2</v>
      </c>
      <c r="AN107" s="10">
        <v>966.8</v>
      </c>
      <c r="AO107" s="10">
        <v>458.37</v>
      </c>
      <c r="AP107" s="10">
        <v>712.73</v>
      </c>
      <c r="AQ107" s="10">
        <v>240.38</v>
      </c>
      <c r="AR107" s="10">
        <v>828.32</v>
      </c>
      <c r="AS107" s="10">
        <v>819.88</v>
      </c>
      <c r="AT107" s="10">
        <v>907.88</v>
      </c>
      <c r="AU107" s="10">
        <v>1382.55</v>
      </c>
      <c r="AV107" s="10">
        <v>412.93</v>
      </c>
      <c r="AW107" s="10">
        <v>556.08000000000004</v>
      </c>
      <c r="AX107" s="10">
        <v>3024.44</v>
      </c>
      <c r="AY107" s="10">
        <v>14.94</v>
      </c>
      <c r="AZ107" s="10">
        <v>805.27</v>
      </c>
      <c r="BA107" s="10">
        <v>1089.25</v>
      </c>
      <c r="BB107" s="10">
        <v>558.29</v>
      </c>
      <c r="BC107" s="10">
        <v>361.05</v>
      </c>
      <c r="BD107" s="10">
        <v>0.49</v>
      </c>
      <c r="BE107" s="10">
        <v>0.23</v>
      </c>
      <c r="BF107" s="10">
        <v>0.12</v>
      </c>
      <c r="BG107" s="10">
        <v>0.28000000000000003</v>
      </c>
      <c r="BH107" s="10">
        <v>0.32</v>
      </c>
      <c r="BI107" s="10">
        <v>1.45</v>
      </c>
      <c r="BJ107" s="10">
        <v>0</v>
      </c>
      <c r="BK107" s="10">
        <v>4.0999999999999996</v>
      </c>
      <c r="BL107" s="10">
        <v>0</v>
      </c>
      <c r="BM107" s="10">
        <v>1.25</v>
      </c>
      <c r="BN107" s="10">
        <v>0</v>
      </c>
      <c r="BO107" s="10">
        <v>0</v>
      </c>
      <c r="BP107" s="10">
        <v>0</v>
      </c>
      <c r="BQ107" s="10">
        <v>0.28000000000000003</v>
      </c>
      <c r="BR107" s="10">
        <v>0.43</v>
      </c>
      <c r="BS107" s="10">
        <v>3.34</v>
      </c>
      <c r="BT107" s="10">
        <v>0</v>
      </c>
      <c r="BU107" s="10">
        <v>0</v>
      </c>
      <c r="BV107" s="10">
        <v>0.41</v>
      </c>
      <c r="BW107" s="10">
        <v>0.03</v>
      </c>
      <c r="BX107" s="10">
        <v>0</v>
      </c>
      <c r="BY107" s="10">
        <v>0</v>
      </c>
      <c r="BZ107" s="10">
        <v>0</v>
      </c>
      <c r="CA107" s="10">
        <v>0</v>
      </c>
      <c r="CB107" s="10">
        <v>292.91000000000003</v>
      </c>
      <c r="CC107" s="8"/>
      <c r="CD107" s="8" t="e">
        <f>$I$107/#REF!*100</f>
        <v>#REF!</v>
      </c>
      <c r="CE107" s="10">
        <v>217.76</v>
      </c>
      <c r="CG107" s="10">
        <v>72.55</v>
      </c>
      <c r="CH107" s="10">
        <v>44.36</v>
      </c>
      <c r="CI107" s="10">
        <v>58.46</v>
      </c>
      <c r="CJ107" s="10">
        <v>1704.57</v>
      </c>
      <c r="CK107" s="10">
        <v>640.29999999999995</v>
      </c>
      <c r="CL107" s="10">
        <v>1172.44</v>
      </c>
      <c r="CM107" s="10">
        <v>25.02</v>
      </c>
      <c r="CN107" s="10">
        <v>13.33</v>
      </c>
      <c r="CO107" s="10">
        <v>19.63</v>
      </c>
      <c r="CP107" s="10">
        <v>4.2</v>
      </c>
      <c r="CQ107" s="10">
        <v>1.02</v>
      </c>
    </row>
    <row r="108" spans="1:95" s="10" customFormat="1" x14ac:dyDescent="0.25">
      <c r="A108" s="25"/>
      <c r="B108" s="26" t="s">
        <v>121</v>
      </c>
      <c r="C108" s="27">
        <f t="shared" ref="C108:AI108" si="19">C91+C94+C102+C107</f>
        <v>1525</v>
      </c>
      <c r="D108" s="45">
        <f t="shared" si="19"/>
        <v>60.349999999999994</v>
      </c>
      <c r="E108" s="45">
        <f t="shared" si="19"/>
        <v>46.87</v>
      </c>
      <c r="F108" s="45">
        <f t="shared" si="19"/>
        <v>72.88</v>
      </c>
      <c r="G108" s="45">
        <f t="shared" si="19"/>
        <v>17.190000000000001</v>
      </c>
      <c r="H108" s="45">
        <f t="shared" si="19"/>
        <v>211.65</v>
      </c>
      <c r="I108" s="51">
        <f t="shared" si="19"/>
        <v>1661.8100206718182</v>
      </c>
      <c r="J108" s="45">
        <f t="shared" si="19"/>
        <v>28.16</v>
      </c>
      <c r="K108" s="45">
        <f t="shared" si="19"/>
        <v>9.52</v>
      </c>
      <c r="L108" s="45">
        <f t="shared" si="19"/>
        <v>0</v>
      </c>
      <c r="M108" s="45">
        <f t="shared" si="19"/>
        <v>0</v>
      </c>
      <c r="N108" s="45">
        <f t="shared" si="19"/>
        <v>86.329999999999984</v>
      </c>
      <c r="O108" s="45">
        <f t="shared" si="19"/>
        <v>98.800000000000011</v>
      </c>
      <c r="P108" s="45">
        <f t="shared" si="19"/>
        <v>10.17</v>
      </c>
      <c r="Q108" s="45">
        <f t="shared" si="19"/>
        <v>0</v>
      </c>
      <c r="R108" s="45">
        <f t="shared" si="19"/>
        <v>0</v>
      </c>
      <c r="S108" s="45">
        <f t="shared" si="19"/>
        <v>3.66</v>
      </c>
      <c r="T108" s="45">
        <f t="shared" si="19"/>
        <v>14.05</v>
      </c>
      <c r="U108" s="45">
        <f t="shared" si="19"/>
        <v>2101.7299999999996</v>
      </c>
      <c r="V108" s="45">
        <f t="shared" si="19"/>
        <v>2181.7600000000002</v>
      </c>
      <c r="W108" s="45">
        <f t="shared" si="19"/>
        <v>634.24</v>
      </c>
      <c r="X108" s="45">
        <f t="shared" si="19"/>
        <v>188.18</v>
      </c>
      <c r="Y108" s="45">
        <f t="shared" si="19"/>
        <v>939.11999999999989</v>
      </c>
      <c r="Z108" s="45">
        <f t="shared" si="19"/>
        <v>11.870000000000001</v>
      </c>
      <c r="AA108" s="45">
        <f t="shared" si="19"/>
        <v>328.83000000000004</v>
      </c>
      <c r="AB108" s="45">
        <f t="shared" si="19"/>
        <v>4417.37</v>
      </c>
      <c r="AC108" s="45">
        <f t="shared" si="19"/>
        <v>1319.67</v>
      </c>
      <c r="AD108" s="45">
        <f t="shared" si="19"/>
        <v>9.2899999999999991</v>
      </c>
      <c r="AE108" s="45">
        <f t="shared" si="19"/>
        <v>0.64</v>
      </c>
      <c r="AF108" s="45">
        <f t="shared" si="19"/>
        <v>1.17</v>
      </c>
      <c r="AG108" s="45">
        <f t="shared" si="19"/>
        <v>9.56</v>
      </c>
      <c r="AH108" s="45">
        <f t="shared" si="19"/>
        <v>25.57</v>
      </c>
      <c r="AI108" s="45">
        <f t="shared" si="19"/>
        <v>21.229999999999997</v>
      </c>
      <c r="AJ108" s="10">
        <v>0.36</v>
      </c>
      <c r="AK108" s="10">
        <v>2481.83</v>
      </c>
      <c r="AL108" s="10">
        <v>2094.52</v>
      </c>
      <c r="AM108" s="10">
        <v>3996.53</v>
      </c>
      <c r="AN108" s="10">
        <v>2723</v>
      </c>
      <c r="AO108" s="10">
        <v>1159.5</v>
      </c>
      <c r="AP108" s="10">
        <v>1905.06</v>
      </c>
      <c r="AQ108" s="10">
        <v>729.79</v>
      </c>
      <c r="AR108" s="10">
        <v>2289.9499999999998</v>
      </c>
      <c r="AS108" s="10">
        <v>2462.29</v>
      </c>
      <c r="AT108" s="10">
        <v>2643.72</v>
      </c>
      <c r="AU108" s="10">
        <v>3646.04</v>
      </c>
      <c r="AV108" s="10">
        <v>1185.28</v>
      </c>
      <c r="AW108" s="10">
        <v>1929.96</v>
      </c>
      <c r="AX108" s="10">
        <v>8948.01</v>
      </c>
      <c r="AY108" s="10">
        <v>80.58</v>
      </c>
      <c r="AZ108" s="10">
        <v>2998.02</v>
      </c>
      <c r="BA108" s="10">
        <v>2638.97</v>
      </c>
      <c r="BB108" s="10">
        <v>1718.4</v>
      </c>
      <c r="BC108" s="10">
        <v>847.22</v>
      </c>
      <c r="BD108" s="10">
        <v>0.83</v>
      </c>
      <c r="BE108" s="10">
        <v>0.41</v>
      </c>
      <c r="BF108" s="10">
        <v>0.26</v>
      </c>
      <c r="BG108" s="10">
        <v>0.6</v>
      </c>
      <c r="BH108" s="10">
        <v>0.68</v>
      </c>
      <c r="BI108" s="10">
        <v>2.94</v>
      </c>
      <c r="BJ108" s="10">
        <v>7.0000000000000007E-2</v>
      </c>
      <c r="BK108" s="10">
        <v>8.08</v>
      </c>
      <c r="BL108" s="10">
        <v>0.03</v>
      </c>
      <c r="BM108" s="10">
        <v>2.62</v>
      </c>
      <c r="BN108" s="10">
        <v>0.09</v>
      </c>
      <c r="BO108" s="10">
        <v>0.04</v>
      </c>
      <c r="BP108" s="10">
        <v>0</v>
      </c>
      <c r="BQ108" s="10">
        <v>0.51</v>
      </c>
      <c r="BR108" s="10">
        <v>0.8</v>
      </c>
      <c r="BS108" s="10">
        <v>8.33</v>
      </c>
      <c r="BT108" s="10">
        <v>0.02</v>
      </c>
      <c r="BU108" s="10">
        <v>0</v>
      </c>
      <c r="BV108" s="10">
        <v>5.96</v>
      </c>
      <c r="BW108" s="10">
        <v>0.14000000000000001</v>
      </c>
      <c r="BX108" s="10">
        <v>0.08</v>
      </c>
      <c r="BY108" s="10">
        <v>0</v>
      </c>
      <c r="BZ108" s="10">
        <v>0</v>
      </c>
      <c r="CA108" s="10">
        <v>0</v>
      </c>
      <c r="CB108" s="10">
        <v>1397.97</v>
      </c>
      <c r="CC108" s="8"/>
      <c r="CD108" s="8"/>
      <c r="CE108" s="10">
        <v>529.53</v>
      </c>
      <c r="CG108" s="10">
        <v>229.22</v>
      </c>
      <c r="CH108" s="10">
        <v>135.36000000000001</v>
      </c>
      <c r="CI108" s="10">
        <v>182.29</v>
      </c>
      <c r="CJ108" s="10">
        <v>11363.27</v>
      </c>
      <c r="CK108" s="10">
        <v>5408.78</v>
      </c>
      <c r="CL108" s="10">
        <v>8386.02</v>
      </c>
      <c r="CM108" s="10">
        <v>252.24</v>
      </c>
      <c r="CN108" s="10">
        <v>143.19</v>
      </c>
      <c r="CO108" s="10">
        <v>198.19</v>
      </c>
      <c r="CP108" s="10">
        <v>30.7</v>
      </c>
      <c r="CQ108" s="10">
        <v>3.58</v>
      </c>
    </row>
    <row r="110" spans="1:95" x14ac:dyDescent="0.25">
      <c r="B110" s="31" t="s">
        <v>178</v>
      </c>
    </row>
    <row r="111" spans="1:95" x14ac:dyDescent="0.25">
      <c r="B111" s="14" t="s">
        <v>104</v>
      </c>
    </row>
    <row r="112" spans="1:95" s="23" customFormat="1" x14ac:dyDescent="0.25">
      <c r="A112" s="20" t="str">
        <f>"-"</f>
        <v>-</v>
      </c>
      <c r="B112" s="21" t="s">
        <v>105</v>
      </c>
      <c r="C112" s="22">
        <v>30</v>
      </c>
      <c r="D112" s="43">
        <v>2.25</v>
      </c>
      <c r="E112" s="43">
        <v>0</v>
      </c>
      <c r="F112" s="43">
        <v>1.5</v>
      </c>
      <c r="G112" s="43">
        <v>0.9</v>
      </c>
      <c r="H112" s="43">
        <v>11.19</v>
      </c>
      <c r="I112" s="49">
        <v>66.335999999999999</v>
      </c>
      <c r="J112" s="43">
        <v>0.15</v>
      </c>
      <c r="K112" s="43">
        <v>0</v>
      </c>
      <c r="L112" s="43">
        <v>0</v>
      </c>
      <c r="M112" s="43">
        <v>0</v>
      </c>
      <c r="N112" s="43">
        <v>0.99</v>
      </c>
      <c r="O112" s="43">
        <v>9.24</v>
      </c>
      <c r="P112" s="43">
        <v>0.96</v>
      </c>
      <c r="Q112" s="43">
        <v>0</v>
      </c>
      <c r="R112" s="43">
        <v>0</v>
      </c>
      <c r="S112" s="43">
        <v>0.09</v>
      </c>
      <c r="T112" s="43">
        <v>0.48</v>
      </c>
      <c r="U112" s="43">
        <v>128.69999999999999</v>
      </c>
      <c r="V112" s="43">
        <v>39.299999999999997</v>
      </c>
      <c r="W112" s="43">
        <v>6.6</v>
      </c>
      <c r="X112" s="43">
        <v>9.9</v>
      </c>
      <c r="Y112" s="43">
        <v>25.5</v>
      </c>
      <c r="Z112" s="43">
        <v>0.6</v>
      </c>
      <c r="AA112" s="43">
        <v>0</v>
      </c>
      <c r="AB112" s="43">
        <v>0</v>
      </c>
      <c r="AC112" s="43">
        <v>0</v>
      </c>
      <c r="AD112" s="43">
        <v>0.51</v>
      </c>
      <c r="AE112" s="43">
        <v>0.05</v>
      </c>
      <c r="AF112" s="43">
        <v>0.02</v>
      </c>
      <c r="AG112" s="43">
        <v>0.48</v>
      </c>
      <c r="AH112" s="43">
        <v>0.9</v>
      </c>
      <c r="AI112" s="43">
        <v>0</v>
      </c>
      <c r="AJ112" s="23">
        <v>0</v>
      </c>
      <c r="AK112" s="23">
        <v>111.6</v>
      </c>
      <c r="AL112" s="23">
        <v>115.8</v>
      </c>
      <c r="AM112" s="23">
        <v>177.3</v>
      </c>
      <c r="AN112" s="23">
        <v>59.7</v>
      </c>
      <c r="AO112" s="23">
        <v>35.1</v>
      </c>
      <c r="AP112" s="23">
        <v>70.2</v>
      </c>
      <c r="AQ112" s="23">
        <v>26.4</v>
      </c>
      <c r="AR112" s="23">
        <v>126</v>
      </c>
      <c r="AS112" s="23">
        <v>78.3</v>
      </c>
      <c r="AT112" s="23">
        <v>108.9</v>
      </c>
      <c r="AU112" s="23">
        <v>90.3</v>
      </c>
      <c r="AV112" s="23">
        <v>48.3</v>
      </c>
      <c r="AW112" s="23">
        <v>84</v>
      </c>
      <c r="AX112" s="23">
        <v>697.5</v>
      </c>
      <c r="AY112" s="23">
        <v>0</v>
      </c>
      <c r="AZ112" s="23">
        <v>227.1</v>
      </c>
      <c r="BA112" s="23">
        <v>99.3</v>
      </c>
      <c r="BB112" s="23">
        <v>66.599999999999994</v>
      </c>
      <c r="BC112" s="23">
        <v>51.9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0.01</v>
      </c>
      <c r="BJ112" s="23">
        <v>0</v>
      </c>
      <c r="BK112" s="23">
        <v>0.1</v>
      </c>
      <c r="BL112" s="23">
        <v>0</v>
      </c>
      <c r="BM112" s="23">
        <v>0.05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0.35</v>
      </c>
      <c r="BT112" s="23">
        <v>0</v>
      </c>
      <c r="BU112" s="23">
        <v>0</v>
      </c>
      <c r="BV112" s="23">
        <v>0.26</v>
      </c>
      <c r="BW112" s="23">
        <v>0.01</v>
      </c>
      <c r="BX112" s="23">
        <v>0</v>
      </c>
      <c r="BY112" s="23">
        <v>0</v>
      </c>
      <c r="BZ112" s="23">
        <v>0</v>
      </c>
      <c r="CA112" s="23">
        <v>0</v>
      </c>
      <c r="CB112" s="23">
        <v>10.23</v>
      </c>
      <c r="CC112" s="24"/>
      <c r="CD112" s="24"/>
      <c r="CE112" s="23">
        <v>0</v>
      </c>
      <c r="CG112" s="23">
        <v>0</v>
      </c>
      <c r="CH112" s="23">
        <v>0</v>
      </c>
      <c r="CI112" s="23">
        <v>0</v>
      </c>
      <c r="CJ112" s="23">
        <v>570</v>
      </c>
      <c r="CK112" s="23">
        <v>219.6</v>
      </c>
      <c r="CL112" s="23">
        <v>394.8</v>
      </c>
      <c r="CM112" s="23">
        <v>4.5599999999999996</v>
      </c>
      <c r="CN112" s="23">
        <v>4.5599999999999996</v>
      </c>
      <c r="CO112" s="23">
        <v>4.5599999999999996</v>
      </c>
      <c r="CP112" s="23">
        <v>0</v>
      </c>
      <c r="CQ112" s="23">
        <v>0</v>
      </c>
    </row>
    <row r="113" spans="1:95" s="23" customFormat="1" x14ac:dyDescent="0.25">
      <c r="A113" s="20" t="str">
        <f>"-"</f>
        <v>-</v>
      </c>
      <c r="B113" s="21" t="s">
        <v>122</v>
      </c>
      <c r="C113" s="22">
        <v>5</v>
      </c>
      <c r="D113" s="43">
        <v>0.04</v>
      </c>
      <c r="E113" s="43">
        <v>0.04</v>
      </c>
      <c r="F113" s="43">
        <v>3.63</v>
      </c>
      <c r="G113" s="43">
        <v>0</v>
      </c>
      <c r="H113" s="43">
        <v>7.0000000000000007E-2</v>
      </c>
      <c r="I113" s="49">
        <v>33.031999999999996</v>
      </c>
      <c r="J113" s="43">
        <v>2.36</v>
      </c>
      <c r="K113" s="43">
        <v>0.11</v>
      </c>
      <c r="L113" s="43">
        <v>0</v>
      </c>
      <c r="M113" s="43">
        <v>0</v>
      </c>
      <c r="N113" s="43">
        <v>7.0000000000000007E-2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7.0000000000000007E-2</v>
      </c>
      <c r="U113" s="43">
        <v>0.75</v>
      </c>
      <c r="V113" s="43">
        <v>1.5</v>
      </c>
      <c r="W113" s="43">
        <v>1.2</v>
      </c>
      <c r="X113" s="43">
        <v>0</v>
      </c>
      <c r="Y113" s="43">
        <v>1.5</v>
      </c>
      <c r="Z113" s="43">
        <v>0.01</v>
      </c>
      <c r="AA113" s="43">
        <v>20</v>
      </c>
      <c r="AB113" s="43">
        <v>15</v>
      </c>
      <c r="AC113" s="43">
        <v>22.5</v>
      </c>
      <c r="AD113" s="43">
        <v>0.05</v>
      </c>
      <c r="AE113" s="43">
        <v>0</v>
      </c>
      <c r="AF113" s="43">
        <v>0.01</v>
      </c>
      <c r="AG113" s="43">
        <v>0.01</v>
      </c>
      <c r="AH113" s="43">
        <v>0.01</v>
      </c>
      <c r="AI113" s="43">
        <v>0</v>
      </c>
      <c r="AJ113" s="23">
        <v>0</v>
      </c>
      <c r="AK113" s="23">
        <v>2.1</v>
      </c>
      <c r="AL113" s="23">
        <v>2.0499999999999998</v>
      </c>
      <c r="AM113" s="23">
        <v>3.8</v>
      </c>
      <c r="AN113" s="23">
        <v>2.25</v>
      </c>
      <c r="AO113" s="23">
        <v>0.85</v>
      </c>
      <c r="AP113" s="23">
        <v>2.35</v>
      </c>
      <c r="AQ113" s="23">
        <v>2.15</v>
      </c>
      <c r="AR113" s="23">
        <v>2.1</v>
      </c>
      <c r="AS113" s="23">
        <v>1.8</v>
      </c>
      <c r="AT113" s="23">
        <v>1.3</v>
      </c>
      <c r="AU113" s="23">
        <v>2.85</v>
      </c>
      <c r="AV113" s="23">
        <v>1.75</v>
      </c>
      <c r="AW113" s="23">
        <v>1.2</v>
      </c>
      <c r="AX113" s="23">
        <v>7.1</v>
      </c>
      <c r="AY113" s="23">
        <v>0</v>
      </c>
      <c r="AZ113" s="23">
        <v>2.4</v>
      </c>
      <c r="BA113" s="23">
        <v>2.7</v>
      </c>
      <c r="BB113" s="23">
        <v>2.1</v>
      </c>
      <c r="BC113" s="23">
        <v>0.5</v>
      </c>
      <c r="BD113" s="23">
        <v>0.13</v>
      </c>
      <c r="BE113" s="23">
        <v>0.06</v>
      </c>
      <c r="BF113" s="23">
        <v>0.03</v>
      </c>
      <c r="BG113" s="23">
        <v>0.08</v>
      </c>
      <c r="BH113" s="23">
        <v>0.09</v>
      </c>
      <c r="BI113" s="23">
        <v>0.4</v>
      </c>
      <c r="BJ113" s="23">
        <v>0</v>
      </c>
      <c r="BK113" s="23">
        <v>1.1000000000000001</v>
      </c>
      <c r="BL113" s="23">
        <v>0</v>
      </c>
      <c r="BM113" s="23">
        <v>0.34</v>
      </c>
      <c r="BN113" s="23">
        <v>0</v>
      </c>
      <c r="BO113" s="23">
        <v>0</v>
      </c>
      <c r="BP113" s="23">
        <v>0</v>
      </c>
      <c r="BQ113" s="23">
        <v>0.08</v>
      </c>
      <c r="BR113" s="23">
        <v>0.12</v>
      </c>
      <c r="BS113" s="23">
        <v>0.9</v>
      </c>
      <c r="BT113" s="23">
        <v>0</v>
      </c>
      <c r="BU113" s="23">
        <v>0</v>
      </c>
      <c r="BV113" s="23">
        <v>0.05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3">
        <v>1.25</v>
      </c>
      <c r="CC113" s="24"/>
      <c r="CD113" s="24"/>
      <c r="CE113" s="23">
        <v>22.5</v>
      </c>
      <c r="CG113" s="23">
        <v>0.2</v>
      </c>
      <c r="CH113" s="23">
        <v>0.05</v>
      </c>
      <c r="CI113" s="23">
        <v>0.13</v>
      </c>
      <c r="CJ113" s="23">
        <v>10</v>
      </c>
      <c r="CK113" s="23">
        <v>4.0999999999999996</v>
      </c>
      <c r="CL113" s="23">
        <v>7.05</v>
      </c>
      <c r="CM113" s="23">
        <v>0.86</v>
      </c>
      <c r="CN113" s="23">
        <v>0.44</v>
      </c>
      <c r="CO113" s="23">
        <v>0.65</v>
      </c>
      <c r="CP113" s="23">
        <v>0</v>
      </c>
      <c r="CQ113" s="23">
        <v>0</v>
      </c>
    </row>
    <row r="114" spans="1:95" s="23" customFormat="1" x14ac:dyDescent="0.25">
      <c r="A114" s="20" t="str">
        <f>"29/10"</f>
        <v>29/10</v>
      </c>
      <c r="B114" s="21" t="s">
        <v>123</v>
      </c>
      <c r="C114" s="22">
        <v>180</v>
      </c>
      <c r="D114" s="43">
        <v>0.21</v>
      </c>
      <c r="E114" s="43">
        <v>0</v>
      </c>
      <c r="F114" s="43">
        <v>0.05</v>
      </c>
      <c r="G114" s="43">
        <v>0.05</v>
      </c>
      <c r="H114" s="43">
        <v>8.93</v>
      </c>
      <c r="I114" s="49">
        <v>35.632448780487792</v>
      </c>
      <c r="J114" s="43">
        <v>0</v>
      </c>
      <c r="K114" s="43">
        <v>0</v>
      </c>
      <c r="L114" s="43">
        <v>0</v>
      </c>
      <c r="M114" s="43">
        <v>0</v>
      </c>
      <c r="N114" s="43">
        <v>8.75</v>
      </c>
      <c r="O114" s="43">
        <v>0</v>
      </c>
      <c r="P114" s="43">
        <v>0.18</v>
      </c>
      <c r="Q114" s="43">
        <v>0</v>
      </c>
      <c r="R114" s="43">
        <v>0</v>
      </c>
      <c r="S114" s="43">
        <v>0.25</v>
      </c>
      <c r="T114" s="43">
        <v>0.08</v>
      </c>
      <c r="U114" s="43">
        <v>0.56999999999999995</v>
      </c>
      <c r="V114" s="43">
        <v>7.35</v>
      </c>
      <c r="W114" s="43">
        <v>1.96</v>
      </c>
      <c r="X114" s="43">
        <v>0.5</v>
      </c>
      <c r="Y114" s="43">
        <v>0.9</v>
      </c>
      <c r="Z114" s="43">
        <v>0.05</v>
      </c>
      <c r="AA114" s="43">
        <v>0</v>
      </c>
      <c r="AB114" s="43">
        <v>0.4</v>
      </c>
      <c r="AC114" s="43">
        <v>0.09</v>
      </c>
      <c r="AD114" s="43">
        <v>0.01</v>
      </c>
      <c r="AE114" s="43">
        <v>0</v>
      </c>
      <c r="AF114" s="43">
        <v>0</v>
      </c>
      <c r="AG114" s="43">
        <v>0</v>
      </c>
      <c r="AH114" s="43">
        <v>0.01</v>
      </c>
      <c r="AI114" s="43">
        <v>0.7</v>
      </c>
      <c r="AJ114" s="23">
        <v>0</v>
      </c>
      <c r="AK114" s="23">
        <v>0.6</v>
      </c>
      <c r="AL114" s="23">
        <v>0.69</v>
      </c>
      <c r="AM114" s="23">
        <v>0.56000000000000005</v>
      </c>
      <c r="AN114" s="23">
        <v>1.03</v>
      </c>
      <c r="AO114" s="23">
        <v>0.26</v>
      </c>
      <c r="AP114" s="23">
        <v>1.08</v>
      </c>
      <c r="AQ114" s="23">
        <v>0</v>
      </c>
      <c r="AR114" s="23">
        <v>1.38</v>
      </c>
      <c r="AS114" s="23">
        <v>0</v>
      </c>
      <c r="AT114" s="23">
        <v>0</v>
      </c>
      <c r="AU114" s="23">
        <v>0</v>
      </c>
      <c r="AV114" s="23">
        <v>0.77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179.55</v>
      </c>
      <c r="CC114" s="24"/>
      <c r="CD114" s="24"/>
      <c r="CE114" s="23">
        <v>7.0000000000000007E-2</v>
      </c>
      <c r="CG114" s="23">
        <v>3.85</v>
      </c>
      <c r="CH114" s="23">
        <v>3.72</v>
      </c>
      <c r="CI114" s="23">
        <v>3.79</v>
      </c>
      <c r="CJ114" s="23">
        <v>434.63</v>
      </c>
      <c r="CK114" s="23">
        <v>165.16</v>
      </c>
      <c r="CL114" s="23">
        <v>299.89999999999998</v>
      </c>
      <c r="CM114" s="23">
        <v>39.92</v>
      </c>
      <c r="CN114" s="23">
        <v>23.87</v>
      </c>
      <c r="CO114" s="23">
        <v>31.9</v>
      </c>
      <c r="CP114" s="23">
        <v>8.7799999999999994</v>
      </c>
      <c r="CQ114" s="23">
        <v>0</v>
      </c>
    </row>
    <row r="115" spans="1:95" s="9" customFormat="1" ht="31.5" x14ac:dyDescent="0.25">
      <c r="A115" s="16" t="str">
        <f>"15/4"</f>
        <v>15/4</v>
      </c>
      <c r="B115" s="17" t="s">
        <v>108</v>
      </c>
      <c r="C115" s="18">
        <v>200</v>
      </c>
      <c r="D115" s="44">
        <v>5.97</v>
      </c>
      <c r="E115" s="44">
        <v>2.35</v>
      </c>
      <c r="F115" s="44">
        <v>4.7699999999999996</v>
      </c>
      <c r="G115" s="44">
        <v>0.52</v>
      </c>
      <c r="H115" s="44">
        <v>33.75</v>
      </c>
      <c r="I115" s="50">
        <v>196.94623199999998</v>
      </c>
      <c r="J115" s="44">
        <v>3.4</v>
      </c>
      <c r="K115" s="44">
        <v>0.09</v>
      </c>
      <c r="L115" s="44">
        <v>0</v>
      </c>
      <c r="M115" s="44">
        <v>0</v>
      </c>
      <c r="N115" s="44">
        <v>7.57</v>
      </c>
      <c r="O115" s="44">
        <v>23.22</v>
      </c>
      <c r="P115" s="44">
        <v>2.95</v>
      </c>
      <c r="Q115" s="44">
        <v>0</v>
      </c>
      <c r="R115" s="44">
        <v>0</v>
      </c>
      <c r="S115" s="44">
        <v>0.08</v>
      </c>
      <c r="T115" s="44">
        <v>1.6</v>
      </c>
      <c r="U115" s="44">
        <v>240.19</v>
      </c>
      <c r="V115" s="44">
        <v>176.15</v>
      </c>
      <c r="W115" s="44">
        <v>115.21</v>
      </c>
      <c r="X115" s="44">
        <v>27.24</v>
      </c>
      <c r="Y115" s="44">
        <v>183.37</v>
      </c>
      <c r="Z115" s="44">
        <v>0.73</v>
      </c>
      <c r="AA115" s="44">
        <v>19.2</v>
      </c>
      <c r="AB115" s="44">
        <v>16</v>
      </c>
      <c r="AC115" s="44">
        <v>35.6</v>
      </c>
      <c r="AD115" s="44">
        <v>0.64</v>
      </c>
      <c r="AE115" s="44">
        <v>0.1</v>
      </c>
      <c r="AF115" s="44">
        <v>0.13</v>
      </c>
      <c r="AG115" s="44">
        <v>0.93</v>
      </c>
      <c r="AH115" s="44">
        <v>2.5299999999999998</v>
      </c>
      <c r="AI115" s="44">
        <v>0.42</v>
      </c>
      <c r="AJ115" s="9">
        <v>0</v>
      </c>
      <c r="AK115" s="9">
        <v>182.06</v>
      </c>
      <c r="AL115" s="9">
        <v>176.38</v>
      </c>
      <c r="AM115" s="9">
        <v>194.62</v>
      </c>
      <c r="AN115" s="9">
        <v>133.29</v>
      </c>
      <c r="AO115" s="9">
        <v>60.8</v>
      </c>
      <c r="AP115" s="9">
        <v>95.77</v>
      </c>
      <c r="AQ115" s="9">
        <v>46.74</v>
      </c>
      <c r="AR115" s="9">
        <v>197.1</v>
      </c>
      <c r="AS115" s="9">
        <v>153.63</v>
      </c>
      <c r="AT115" s="9">
        <v>185.22</v>
      </c>
      <c r="AU115" s="9">
        <v>240.9</v>
      </c>
      <c r="AV115" s="9">
        <v>87.8</v>
      </c>
      <c r="AW115" s="9">
        <v>155.06</v>
      </c>
      <c r="AX115" s="9">
        <v>905.86</v>
      </c>
      <c r="AY115" s="9">
        <v>0</v>
      </c>
      <c r="AZ115" s="9">
        <v>494.36</v>
      </c>
      <c r="BA115" s="9">
        <v>148.66999999999999</v>
      </c>
      <c r="BB115" s="9">
        <v>114.38</v>
      </c>
      <c r="BC115" s="9">
        <v>75.58</v>
      </c>
      <c r="BD115" s="9">
        <v>0.09</v>
      </c>
      <c r="BE115" s="9">
        <v>0.04</v>
      </c>
      <c r="BF115" s="9">
        <v>0.02</v>
      </c>
      <c r="BG115" s="9">
        <v>0.05</v>
      </c>
      <c r="BH115" s="9">
        <v>0.06</v>
      </c>
      <c r="BI115" s="9">
        <v>0.28000000000000003</v>
      </c>
      <c r="BJ115" s="9">
        <v>0</v>
      </c>
      <c r="BK115" s="9">
        <v>0.78</v>
      </c>
      <c r="BL115" s="9">
        <v>0</v>
      </c>
      <c r="BM115" s="9">
        <v>0.24</v>
      </c>
      <c r="BN115" s="9">
        <v>0</v>
      </c>
      <c r="BO115" s="9">
        <v>0</v>
      </c>
      <c r="BP115" s="9">
        <v>0</v>
      </c>
      <c r="BQ115" s="9">
        <v>0.05</v>
      </c>
      <c r="BR115" s="9">
        <v>0.08</v>
      </c>
      <c r="BS115" s="9">
        <v>0.63</v>
      </c>
      <c r="BT115" s="9">
        <v>0</v>
      </c>
      <c r="BU115" s="9">
        <v>0</v>
      </c>
      <c r="BV115" s="9">
        <v>0.04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177.81</v>
      </c>
      <c r="CC115" s="19"/>
      <c r="CD115" s="19"/>
      <c r="CE115" s="9">
        <v>21.87</v>
      </c>
      <c r="CG115" s="9">
        <v>34.24</v>
      </c>
      <c r="CH115" s="9">
        <v>14.52</v>
      </c>
      <c r="CI115" s="9">
        <v>24.38</v>
      </c>
      <c r="CJ115" s="9">
        <v>2147.67</v>
      </c>
      <c r="CK115" s="9">
        <v>982.95</v>
      </c>
      <c r="CL115" s="9">
        <v>1565.31</v>
      </c>
      <c r="CM115" s="9">
        <v>45.21</v>
      </c>
      <c r="CN115" s="9">
        <v>23.88</v>
      </c>
      <c r="CO115" s="9">
        <v>34.54</v>
      </c>
      <c r="CP115" s="9">
        <v>4</v>
      </c>
      <c r="CQ115" s="9">
        <v>0.5</v>
      </c>
    </row>
    <row r="116" spans="1:95" s="10" customFormat="1" x14ac:dyDescent="0.25">
      <c r="A116" s="25"/>
      <c r="B116" s="26" t="s">
        <v>109</v>
      </c>
      <c r="C116" s="27">
        <f>SUM(C112:C115)</f>
        <v>415</v>
      </c>
      <c r="D116" s="45">
        <f t="shared" ref="D116:AI116" si="20">SUM(D112:D115)</f>
        <v>8.4699999999999989</v>
      </c>
      <c r="E116" s="45">
        <f t="shared" si="20"/>
        <v>2.39</v>
      </c>
      <c r="F116" s="45">
        <f t="shared" si="20"/>
        <v>9.9499999999999993</v>
      </c>
      <c r="G116" s="45">
        <f t="shared" si="20"/>
        <v>1.4700000000000002</v>
      </c>
      <c r="H116" s="45">
        <f t="shared" si="20"/>
        <v>53.94</v>
      </c>
      <c r="I116" s="51">
        <f t="shared" si="20"/>
        <v>331.94668078048778</v>
      </c>
      <c r="J116" s="45">
        <f t="shared" si="20"/>
        <v>5.91</v>
      </c>
      <c r="K116" s="45">
        <f t="shared" si="20"/>
        <v>0.2</v>
      </c>
      <c r="L116" s="45">
        <f t="shared" si="20"/>
        <v>0</v>
      </c>
      <c r="M116" s="45">
        <f t="shared" si="20"/>
        <v>0</v>
      </c>
      <c r="N116" s="45">
        <f t="shared" si="20"/>
        <v>17.380000000000003</v>
      </c>
      <c r="O116" s="45">
        <f t="shared" si="20"/>
        <v>32.46</v>
      </c>
      <c r="P116" s="45">
        <f t="shared" si="20"/>
        <v>4.09</v>
      </c>
      <c r="Q116" s="45">
        <f t="shared" si="20"/>
        <v>0</v>
      </c>
      <c r="R116" s="45">
        <f t="shared" si="20"/>
        <v>0</v>
      </c>
      <c r="S116" s="45">
        <f t="shared" si="20"/>
        <v>0.42</v>
      </c>
      <c r="T116" s="45">
        <f t="shared" si="20"/>
        <v>2.23</v>
      </c>
      <c r="U116" s="45">
        <f t="shared" si="20"/>
        <v>370.21</v>
      </c>
      <c r="V116" s="45">
        <f t="shared" si="20"/>
        <v>224.3</v>
      </c>
      <c r="W116" s="45">
        <f t="shared" si="20"/>
        <v>124.97</v>
      </c>
      <c r="X116" s="45">
        <f t="shared" si="20"/>
        <v>37.64</v>
      </c>
      <c r="Y116" s="45">
        <f t="shared" si="20"/>
        <v>211.27</v>
      </c>
      <c r="Z116" s="45">
        <f t="shared" si="20"/>
        <v>1.3900000000000001</v>
      </c>
      <c r="AA116" s="45">
        <f t="shared" si="20"/>
        <v>39.200000000000003</v>
      </c>
      <c r="AB116" s="45">
        <f t="shared" si="20"/>
        <v>31.4</v>
      </c>
      <c r="AC116" s="45">
        <f t="shared" si="20"/>
        <v>58.19</v>
      </c>
      <c r="AD116" s="45">
        <f t="shared" si="20"/>
        <v>1.21</v>
      </c>
      <c r="AE116" s="45">
        <f t="shared" si="20"/>
        <v>0.15000000000000002</v>
      </c>
      <c r="AF116" s="45">
        <f t="shared" si="20"/>
        <v>0.16</v>
      </c>
      <c r="AG116" s="45">
        <f t="shared" si="20"/>
        <v>1.42</v>
      </c>
      <c r="AH116" s="45">
        <f t="shared" si="20"/>
        <v>3.4499999999999997</v>
      </c>
      <c r="AI116" s="45">
        <f t="shared" si="20"/>
        <v>1.1199999999999999</v>
      </c>
      <c r="AJ116" s="10">
        <v>0</v>
      </c>
      <c r="AK116" s="10">
        <v>296.36</v>
      </c>
      <c r="AL116" s="10">
        <v>294.92</v>
      </c>
      <c r="AM116" s="10">
        <v>376.28</v>
      </c>
      <c r="AN116" s="10">
        <v>196.27</v>
      </c>
      <c r="AO116" s="10">
        <v>97.01</v>
      </c>
      <c r="AP116" s="10">
        <v>169.39</v>
      </c>
      <c r="AQ116" s="10">
        <v>75.290000000000006</v>
      </c>
      <c r="AR116" s="10">
        <v>326.58</v>
      </c>
      <c r="AS116" s="10">
        <v>233.73</v>
      </c>
      <c r="AT116" s="10">
        <v>295.42</v>
      </c>
      <c r="AU116" s="10">
        <v>334.05</v>
      </c>
      <c r="AV116" s="10">
        <v>138.62</v>
      </c>
      <c r="AW116" s="10">
        <v>240.26</v>
      </c>
      <c r="AX116" s="10">
        <v>1610.46</v>
      </c>
      <c r="AY116" s="10">
        <v>0</v>
      </c>
      <c r="AZ116" s="10">
        <v>723.86</v>
      </c>
      <c r="BA116" s="10">
        <v>250.67</v>
      </c>
      <c r="BB116" s="10">
        <v>183.08</v>
      </c>
      <c r="BC116" s="10">
        <v>127.98</v>
      </c>
      <c r="BD116" s="10">
        <v>0.23</v>
      </c>
      <c r="BE116" s="10">
        <v>0.1</v>
      </c>
      <c r="BF116" s="10">
        <v>0.06</v>
      </c>
      <c r="BG116" s="10">
        <v>0.13</v>
      </c>
      <c r="BH116" s="10">
        <v>0.15</v>
      </c>
      <c r="BI116" s="10">
        <v>0.68</v>
      </c>
      <c r="BJ116" s="10">
        <v>0</v>
      </c>
      <c r="BK116" s="10">
        <v>1.98</v>
      </c>
      <c r="BL116" s="10">
        <v>0</v>
      </c>
      <c r="BM116" s="10">
        <v>0.63</v>
      </c>
      <c r="BN116" s="10">
        <v>0</v>
      </c>
      <c r="BO116" s="10">
        <v>0</v>
      </c>
      <c r="BP116" s="10">
        <v>0</v>
      </c>
      <c r="BQ116" s="10">
        <v>0.13</v>
      </c>
      <c r="BR116" s="10">
        <v>0.2</v>
      </c>
      <c r="BS116" s="10">
        <v>1.89</v>
      </c>
      <c r="BT116" s="10">
        <v>0</v>
      </c>
      <c r="BU116" s="10">
        <v>0</v>
      </c>
      <c r="BV116" s="10">
        <v>0.35</v>
      </c>
      <c r="BW116" s="10">
        <v>0.01</v>
      </c>
      <c r="BX116" s="10">
        <v>0</v>
      </c>
      <c r="BY116" s="10">
        <v>0</v>
      </c>
      <c r="BZ116" s="10">
        <v>0</v>
      </c>
      <c r="CA116" s="10">
        <v>0</v>
      </c>
      <c r="CB116" s="10">
        <v>368.83</v>
      </c>
      <c r="CC116" s="8"/>
      <c r="CD116" s="8" t="e">
        <f>$I$116/#REF!*100</f>
        <v>#REF!</v>
      </c>
      <c r="CE116" s="10">
        <v>44.43</v>
      </c>
      <c r="CG116" s="10">
        <v>38.29</v>
      </c>
      <c r="CH116" s="10">
        <v>18.29</v>
      </c>
      <c r="CI116" s="10">
        <v>28.29</v>
      </c>
      <c r="CJ116" s="10">
        <v>3162.3</v>
      </c>
      <c r="CK116" s="10">
        <v>1371.81</v>
      </c>
      <c r="CL116" s="10">
        <v>2267.0500000000002</v>
      </c>
      <c r="CM116" s="10">
        <v>90.55</v>
      </c>
      <c r="CN116" s="10">
        <v>52.74</v>
      </c>
      <c r="CO116" s="10">
        <v>71.64</v>
      </c>
      <c r="CP116" s="10">
        <v>12.78</v>
      </c>
      <c r="CQ116" s="10">
        <v>0.5</v>
      </c>
    </row>
    <row r="117" spans="1:95" x14ac:dyDescent="0.25">
      <c r="B117" s="14" t="s">
        <v>167</v>
      </c>
    </row>
    <row r="118" spans="1:95" s="9" customFormat="1" x14ac:dyDescent="0.25">
      <c r="A118" s="16" t="str">
        <f>"-"</f>
        <v>-</v>
      </c>
      <c r="B118" s="17" t="s">
        <v>145</v>
      </c>
      <c r="C118" s="18">
        <v>100</v>
      </c>
      <c r="D118" s="44">
        <v>2</v>
      </c>
      <c r="E118" s="44">
        <v>0</v>
      </c>
      <c r="F118" s="44">
        <v>1</v>
      </c>
      <c r="G118" s="44">
        <v>0.5</v>
      </c>
      <c r="H118" s="44">
        <v>15</v>
      </c>
      <c r="I118" s="50">
        <v>72.2</v>
      </c>
      <c r="J118" s="44">
        <v>0</v>
      </c>
      <c r="K118" s="44">
        <v>0</v>
      </c>
      <c r="L118" s="44">
        <v>0</v>
      </c>
      <c r="M118" s="44">
        <v>0</v>
      </c>
      <c r="N118" s="44">
        <v>11</v>
      </c>
      <c r="O118" s="44">
        <v>2</v>
      </c>
      <c r="P118" s="44">
        <v>2</v>
      </c>
      <c r="Q118" s="44">
        <v>0</v>
      </c>
      <c r="R118" s="44">
        <v>0</v>
      </c>
      <c r="S118" s="44">
        <v>0.4</v>
      </c>
      <c r="T118" s="44">
        <v>0.9</v>
      </c>
      <c r="U118" s="44">
        <v>31</v>
      </c>
      <c r="V118" s="44">
        <v>348</v>
      </c>
      <c r="W118" s="44">
        <v>8</v>
      </c>
      <c r="X118" s="44">
        <v>42</v>
      </c>
      <c r="Y118" s="44">
        <v>28</v>
      </c>
      <c r="Z118" s="44">
        <v>0.6</v>
      </c>
      <c r="AA118" s="44">
        <v>0</v>
      </c>
      <c r="AB118" s="44">
        <v>120</v>
      </c>
      <c r="AC118" s="44">
        <v>20</v>
      </c>
      <c r="AD118" s="44">
        <v>0.4</v>
      </c>
      <c r="AE118" s="44">
        <v>0.04</v>
      </c>
      <c r="AF118" s="44">
        <v>0.05</v>
      </c>
      <c r="AG118" s="44">
        <v>0.6</v>
      </c>
      <c r="AH118" s="44">
        <v>0.9</v>
      </c>
      <c r="AI118" s="44">
        <v>10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74</v>
      </c>
      <c r="CC118" s="19"/>
      <c r="CD118" s="19"/>
      <c r="CE118" s="9">
        <v>20</v>
      </c>
      <c r="CG118" s="9">
        <v>4</v>
      </c>
      <c r="CH118" s="9">
        <v>1</v>
      </c>
      <c r="CI118" s="9">
        <v>2.5</v>
      </c>
      <c r="CJ118" s="9">
        <v>200</v>
      </c>
      <c r="CK118" s="9">
        <v>82</v>
      </c>
      <c r="CL118" s="9">
        <v>141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</row>
    <row r="119" spans="1:95" s="10" customFormat="1" x14ac:dyDescent="0.25">
      <c r="A119" s="25"/>
      <c r="B119" s="26" t="s">
        <v>168</v>
      </c>
      <c r="C119" s="27">
        <f>SUM(C118)</f>
        <v>100</v>
      </c>
      <c r="D119" s="45">
        <f t="shared" ref="D119:AI119" si="21">SUM(D118)</f>
        <v>2</v>
      </c>
      <c r="E119" s="45">
        <f t="shared" si="21"/>
        <v>0</v>
      </c>
      <c r="F119" s="45">
        <f t="shared" si="21"/>
        <v>1</v>
      </c>
      <c r="G119" s="45">
        <f t="shared" si="21"/>
        <v>0.5</v>
      </c>
      <c r="H119" s="45">
        <f t="shared" si="21"/>
        <v>15</v>
      </c>
      <c r="I119" s="51">
        <f t="shared" si="21"/>
        <v>72.2</v>
      </c>
      <c r="J119" s="45">
        <f t="shared" si="21"/>
        <v>0</v>
      </c>
      <c r="K119" s="45">
        <f t="shared" si="21"/>
        <v>0</v>
      </c>
      <c r="L119" s="45">
        <f t="shared" si="21"/>
        <v>0</v>
      </c>
      <c r="M119" s="45">
        <f t="shared" si="21"/>
        <v>0</v>
      </c>
      <c r="N119" s="45">
        <f t="shared" si="21"/>
        <v>11</v>
      </c>
      <c r="O119" s="45">
        <f t="shared" si="21"/>
        <v>2</v>
      </c>
      <c r="P119" s="45">
        <f t="shared" si="21"/>
        <v>2</v>
      </c>
      <c r="Q119" s="45">
        <f t="shared" si="21"/>
        <v>0</v>
      </c>
      <c r="R119" s="45">
        <f t="shared" si="21"/>
        <v>0</v>
      </c>
      <c r="S119" s="45">
        <f t="shared" si="21"/>
        <v>0.4</v>
      </c>
      <c r="T119" s="45">
        <f t="shared" si="21"/>
        <v>0.9</v>
      </c>
      <c r="U119" s="45">
        <f t="shared" si="21"/>
        <v>31</v>
      </c>
      <c r="V119" s="45">
        <f t="shared" si="21"/>
        <v>348</v>
      </c>
      <c r="W119" s="45">
        <f t="shared" si="21"/>
        <v>8</v>
      </c>
      <c r="X119" s="45">
        <f t="shared" si="21"/>
        <v>42</v>
      </c>
      <c r="Y119" s="45">
        <f t="shared" si="21"/>
        <v>28</v>
      </c>
      <c r="Z119" s="45">
        <f t="shared" si="21"/>
        <v>0.6</v>
      </c>
      <c r="AA119" s="45">
        <f t="shared" si="21"/>
        <v>0</v>
      </c>
      <c r="AB119" s="45">
        <f t="shared" si="21"/>
        <v>120</v>
      </c>
      <c r="AC119" s="45">
        <f t="shared" si="21"/>
        <v>20</v>
      </c>
      <c r="AD119" s="45">
        <f t="shared" si="21"/>
        <v>0.4</v>
      </c>
      <c r="AE119" s="45">
        <f t="shared" si="21"/>
        <v>0.04</v>
      </c>
      <c r="AF119" s="45">
        <f t="shared" si="21"/>
        <v>0.05</v>
      </c>
      <c r="AG119" s="45">
        <f t="shared" si="21"/>
        <v>0.6</v>
      </c>
      <c r="AH119" s="45">
        <f t="shared" si="21"/>
        <v>0.9</v>
      </c>
      <c r="AI119" s="45">
        <f t="shared" si="21"/>
        <v>10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74</v>
      </c>
      <c r="CC119" s="8"/>
      <c r="CD119" s="8" t="e">
        <f>$I$119/#REF!*100</f>
        <v>#REF!</v>
      </c>
      <c r="CE119" s="10">
        <v>20</v>
      </c>
      <c r="CG119" s="10">
        <v>4</v>
      </c>
      <c r="CH119" s="10">
        <v>1</v>
      </c>
      <c r="CI119" s="10">
        <v>2.5</v>
      </c>
      <c r="CJ119" s="10">
        <v>200</v>
      </c>
      <c r="CK119" s="10">
        <v>82</v>
      </c>
      <c r="CL119" s="10">
        <v>141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</row>
    <row r="120" spans="1:95" x14ac:dyDescent="0.25">
      <c r="B120" s="14" t="s">
        <v>110</v>
      </c>
    </row>
    <row r="121" spans="1:95" s="23" customFormat="1" x14ac:dyDescent="0.25">
      <c r="A121" s="20" t="str">
        <f>"-"</f>
        <v>-</v>
      </c>
      <c r="B121" s="21" t="s">
        <v>111</v>
      </c>
      <c r="C121" s="22">
        <v>20</v>
      </c>
      <c r="D121" s="43">
        <v>1.22</v>
      </c>
      <c r="E121" s="43">
        <v>0</v>
      </c>
      <c r="F121" s="43">
        <v>0.12</v>
      </c>
      <c r="G121" s="43">
        <v>0.13</v>
      </c>
      <c r="H121" s="43">
        <v>7.38</v>
      </c>
      <c r="I121" s="49">
        <v>36.031199999999998</v>
      </c>
      <c r="J121" s="43">
        <v>0</v>
      </c>
      <c r="K121" s="43">
        <v>0</v>
      </c>
      <c r="L121" s="43">
        <v>0</v>
      </c>
      <c r="M121" s="43">
        <v>0</v>
      </c>
      <c r="N121" s="43">
        <v>0.22</v>
      </c>
      <c r="O121" s="43">
        <v>7.12</v>
      </c>
      <c r="P121" s="43">
        <v>0.04</v>
      </c>
      <c r="Q121" s="43">
        <v>0</v>
      </c>
      <c r="R121" s="43">
        <v>0</v>
      </c>
      <c r="S121" s="43">
        <v>0</v>
      </c>
      <c r="T121" s="43">
        <v>0.36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23">
        <v>0</v>
      </c>
      <c r="AK121" s="23">
        <v>63.86</v>
      </c>
      <c r="AL121" s="23">
        <v>66.47</v>
      </c>
      <c r="AM121" s="23">
        <v>101.79</v>
      </c>
      <c r="AN121" s="23">
        <v>33.76</v>
      </c>
      <c r="AO121" s="23">
        <v>20.010000000000002</v>
      </c>
      <c r="AP121" s="23">
        <v>40.020000000000003</v>
      </c>
      <c r="AQ121" s="23">
        <v>15.14</v>
      </c>
      <c r="AR121" s="23">
        <v>72.38</v>
      </c>
      <c r="AS121" s="23">
        <v>44.89</v>
      </c>
      <c r="AT121" s="23">
        <v>62.64</v>
      </c>
      <c r="AU121" s="23">
        <v>51.68</v>
      </c>
      <c r="AV121" s="23">
        <v>27.14</v>
      </c>
      <c r="AW121" s="23">
        <v>48.02</v>
      </c>
      <c r="AX121" s="23">
        <v>401.59</v>
      </c>
      <c r="AY121" s="23">
        <v>0</v>
      </c>
      <c r="AZ121" s="23">
        <v>130.85</v>
      </c>
      <c r="BA121" s="23">
        <v>56.9</v>
      </c>
      <c r="BB121" s="23">
        <v>37.76</v>
      </c>
      <c r="BC121" s="23">
        <v>29.93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0</v>
      </c>
      <c r="BK121" s="23">
        <v>0.02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0.01</v>
      </c>
      <c r="BT121" s="23">
        <v>0</v>
      </c>
      <c r="BU121" s="23">
        <v>0</v>
      </c>
      <c r="BV121" s="23">
        <v>0.06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7.82</v>
      </c>
      <c r="CC121" s="24"/>
      <c r="CD121" s="24"/>
      <c r="CE121" s="23">
        <v>0</v>
      </c>
      <c r="CG121" s="23">
        <v>0</v>
      </c>
      <c r="CH121" s="23">
        <v>0</v>
      </c>
      <c r="CI121" s="23">
        <v>0</v>
      </c>
      <c r="CJ121" s="23">
        <v>380</v>
      </c>
      <c r="CK121" s="23">
        <v>146.4</v>
      </c>
      <c r="CL121" s="23">
        <v>263.2</v>
      </c>
      <c r="CM121" s="23">
        <v>3.04</v>
      </c>
      <c r="CN121" s="23">
        <v>3.04</v>
      </c>
      <c r="CO121" s="23">
        <v>3.04</v>
      </c>
      <c r="CP121" s="23">
        <v>0</v>
      </c>
      <c r="CQ121" s="23">
        <v>0</v>
      </c>
    </row>
    <row r="122" spans="1:95" s="23" customFormat="1" x14ac:dyDescent="0.25">
      <c r="A122" s="20" t="str">
        <f>"-"</f>
        <v>-</v>
      </c>
      <c r="B122" s="21" t="s">
        <v>112</v>
      </c>
      <c r="C122" s="22">
        <v>30</v>
      </c>
      <c r="D122" s="43">
        <v>1.8</v>
      </c>
      <c r="E122" s="43">
        <v>0</v>
      </c>
      <c r="F122" s="43">
        <v>0.36</v>
      </c>
      <c r="G122" s="43">
        <v>0.36</v>
      </c>
      <c r="H122" s="43">
        <v>12.51</v>
      </c>
      <c r="I122" s="49">
        <v>57.293999999999997</v>
      </c>
      <c r="J122" s="43">
        <v>0.06</v>
      </c>
      <c r="K122" s="43">
        <v>0</v>
      </c>
      <c r="L122" s="43">
        <v>0</v>
      </c>
      <c r="M122" s="43">
        <v>0</v>
      </c>
      <c r="N122" s="43">
        <v>0.36</v>
      </c>
      <c r="O122" s="43">
        <v>9.66</v>
      </c>
      <c r="P122" s="43">
        <v>2.4900000000000002</v>
      </c>
      <c r="Q122" s="43">
        <v>0</v>
      </c>
      <c r="R122" s="43">
        <v>0</v>
      </c>
      <c r="S122" s="43">
        <v>0.3</v>
      </c>
      <c r="T122" s="43">
        <v>0.75</v>
      </c>
      <c r="U122" s="43">
        <v>183</v>
      </c>
      <c r="V122" s="43">
        <v>73.5</v>
      </c>
      <c r="W122" s="43">
        <v>10.5</v>
      </c>
      <c r="X122" s="43">
        <v>14.1</v>
      </c>
      <c r="Y122" s="43">
        <v>47.4</v>
      </c>
      <c r="Z122" s="43">
        <v>1.17</v>
      </c>
      <c r="AA122" s="43">
        <v>0</v>
      </c>
      <c r="AB122" s="43">
        <v>1.5</v>
      </c>
      <c r="AC122" s="43">
        <v>0.3</v>
      </c>
      <c r="AD122" s="43">
        <v>0.42</v>
      </c>
      <c r="AE122" s="43">
        <v>0.05</v>
      </c>
      <c r="AF122" s="43">
        <v>0.02</v>
      </c>
      <c r="AG122" s="43">
        <v>0.21</v>
      </c>
      <c r="AH122" s="43">
        <v>0.6</v>
      </c>
      <c r="AI122" s="43">
        <v>0</v>
      </c>
      <c r="AJ122" s="23">
        <v>0</v>
      </c>
      <c r="AK122" s="23">
        <v>96.6</v>
      </c>
      <c r="AL122" s="23">
        <v>74.400000000000006</v>
      </c>
      <c r="AM122" s="23">
        <v>128.1</v>
      </c>
      <c r="AN122" s="23">
        <v>66.900000000000006</v>
      </c>
      <c r="AO122" s="23">
        <v>27.9</v>
      </c>
      <c r="AP122" s="23">
        <v>59.4</v>
      </c>
      <c r="AQ122" s="23">
        <v>24</v>
      </c>
      <c r="AR122" s="23">
        <v>111.3</v>
      </c>
      <c r="AS122" s="23">
        <v>89.1</v>
      </c>
      <c r="AT122" s="23">
        <v>87.3</v>
      </c>
      <c r="AU122" s="23">
        <v>139.19999999999999</v>
      </c>
      <c r="AV122" s="23">
        <v>37.200000000000003</v>
      </c>
      <c r="AW122" s="23">
        <v>93</v>
      </c>
      <c r="AX122" s="23">
        <v>467.7</v>
      </c>
      <c r="AY122" s="23">
        <v>0</v>
      </c>
      <c r="AZ122" s="23">
        <v>157.80000000000001</v>
      </c>
      <c r="BA122" s="23">
        <v>87.3</v>
      </c>
      <c r="BB122" s="23">
        <v>54</v>
      </c>
      <c r="BC122" s="23">
        <v>39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0.04</v>
      </c>
      <c r="BL122" s="23">
        <v>0</v>
      </c>
      <c r="BM122" s="23">
        <v>0</v>
      </c>
      <c r="BN122" s="23">
        <v>0.01</v>
      </c>
      <c r="BO122" s="23">
        <v>0</v>
      </c>
      <c r="BP122" s="23">
        <v>0</v>
      </c>
      <c r="BQ122" s="23">
        <v>0</v>
      </c>
      <c r="BR122" s="23">
        <v>0</v>
      </c>
      <c r="BS122" s="23">
        <v>0.03</v>
      </c>
      <c r="BT122" s="23">
        <v>0</v>
      </c>
      <c r="BU122" s="23">
        <v>0</v>
      </c>
      <c r="BV122" s="23">
        <v>0.14000000000000001</v>
      </c>
      <c r="BW122" s="23">
        <v>0.02</v>
      </c>
      <c r="BX122" s="23">
        <v>0</v>
      </c>
      <c r="BY122" s="23">
        <v>0</v>
      </c>
      <c r="BZ122" s="23">
        <v>0</v>
      </c>
      <c r="CA122" s="23">
        <v>0</v>
      </c>
      <c r="CB122" s="23">
        <v>14.1</v>
      </c>
      <c r="CC122" s="24"/>
      <c r="CD122" s="24"/>
      <c r="CE122" s="23">
        <v>0.25</v>
      </c>
      <c r="CG122" s="23">
        <v>4</v>
      </c>
      <c r="CH122" s="23">
        <v>4</v>
      </c>
      <c r="CI122" s="23">
        <v>4</v>
      </c>
      <c r="CJ122" s="23">
        <v>760</v>
      </c>
      <c r="CK122" s="23">
        <v>292.8</v>
      </c>
      <c r="CL122" s="23">
        <v>526.4</v>
      </c>
      <c r="CM122" s="23">
        <v>7.6</v>
      </c>
      <c r="CN122" s="23">
        <v>6.32</v>
      </c>
      <c r="CO122" s="23">
        <v>6.96</v>
      </c>
      <c r="CP122" s="23">
        <v>0</v>
      </c>
      <c r="CQ122" s="23">
        <v>0</v>
      </c>
    </row>
    <row r="123" spans="1:95" s="23" customFormat="1" x14ac:dyDescent="0.25">
      <c r="A123" s="20" t="str">
        <f>"6/10"</f>
        <v>6/10</v>
      </c>
      <c r="B123" s="21" t="s">
        <v>113</v>
      </c>
      <c r="C123" s="22">
        <v>180</v>
      </c>
      <c r="D123" s="43">
        <v>0.92</v>
      </c>
      <c r="E123" s="43">
        <v>0</v>
      </c>
      <c r="F123" s="43">
        <v>0.05</v>
      </c>
      <c r="G123" s="43">
        <v>0.05</v>
      </c>
      <c r="H123" s="43">
        <v>20.86</v>
      </c>
      <c r="I123" s="49">
        <v>78.839027999999999</v>
      </c>
      <c r="J123" s="43">
        <v>0.02</v>
      </c>
      <c r="K123" s="43">
        <v>0</v>
      </c>
      <c r="L123" s="43">
        <v>0</v>
      </c>
      <c r="M123" s="43">
        <v>0</v>
      </c>
      <c r="N123" s="43">
        <v>17.27</v>
      </c>
      <c r="O123" s="43">
        <v>0.51</v>
      </c>
      <c r="P123" s="43">
        <v>3.08</v>
      </c>
      <c r="Q123" s="43">
        <v>0</v>
      </c>
      <c r="R123" s="43">
        <v>0</v>
      </c>
      <c r="S123" s="43">
        <v>0.27</v>
      </c>
      <c r="T123" s="43">
        <v>0.73</v>
      </c>
      <c r="U123" s="43">
        <v>3.12</v>
      </c>
      <c r="V123" s="43">
        <v>306.24</v>
      </c>
      <c r="W123" s="43">
        <v>28.2</v>
      </c>
      <c r="X123" s="43">
        <v>17.96</v>
      </c>
      <c r="Y123" s="43">
        <v>24.44</v>
      </c>
      <c r="Z123" s="43">
        <v>0.57999999999999996</v>
      </c>
      <c r="AA123" s="43">
        <v>0</v>
      </c>
      <c r="AB123" s="43">
        <v>567</v>
      </c>
      <c r="AC123" s="43">
        <v>104.94</v>
      </c>
      <c r="AD123" s="43">
        <v>0.99</v>
      </c>
      <c r="AE123" s="43">
        <v>0.03</v>
      </c>
      <c r="AF123" s="43">
        <v>0.05</v>
      </c>
      <c r="AG123" s="43">
        <v>0.46</v>
      </c>
      <c r="AH123" s="43">
        <v>0.7</v>
      </c>
      <c r="AI123" s="43">
        <v>0.43</v>
      </c>
      <c r="AJ123" s="23">
        <v>0</v>
      </c>
      <c r="AK123" s="23">
        <v>0.01</v>
      </c>
      <c r="AL123" s="23">
        <v>0.01</v>
      </c>
      <c r="AM123" s="23">
        <v>0.01</v>
      </c>
      <c r="AN123" s="23">
        <v>0.02</v>
      </c>
      <c r="AO123" s="23">
        <v>0</v>
      </c>
      <c r="AP123" s="23">
        <v>0.01</v>
      </c>
      <c r="AQ123" s="23">
        <v>0</v>
      </c>
      <c r="AR123" s="23">
        <v>0.01</v>
      </c>
      <c r="AS123" s="23">
        <v>0.01</v>
      </c>
      <c r="AT123" s="23">
        <v>0.01</v>
      </c>
      <c r="AU123" s="23">
        <v>0.05</v>
      </c>
      <c r="AV123" s="23">
        <v>0</v>
      </c>
      <c r="AW123" s="23">
        <v>0.01</v>
      </c>
      <c r="AX123" s="23">
        <v>0.02</v>
      </c>
      <c r="AY123" s="23">
        <v>0</v>
      </c>
      <c r="AZ123" s="23">
        <v>0.01</v>
      </c>
      <c r="BA123" s="23">
        <v>0.01</v>
      </c>
      <c r="BB123" s="23">
        <v>0.01</v>
      </c>
      <c r="BC123" s="23">
        <v>0</v>
      </c>
      <c r="BD123" s="23">
        <v>0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0</v>
      </c>
      <c r="BS123" s="23">
        <v>0.01</v>
      </c>
      <c r="BT123" s="23">
        <v>0</v>
      </c>
      <c r="BU123" s="23">
        <v>0</v>
      </c>
      <c r="BV123" s="23">
        <v>0.01</v>
      </c>
      <c r="BW123" s="23">
        <v>0</v>
      </c>
      <c r="BX123" s="23">
        <v>0</v>
      </c>
      <c r="BY123" s="23">
        <v>0</v>
      </c>
      <c r="BZ123" s="23">
        <v>0</v>
      </c>
      <c r="CA123" s="23">
        <v>0</v>
      </c>
      <c r="CB123" s="23">
        <v>192.61</v>
      </c>
      <c r="CC123" s="24"/>
      <c r="CD123" s="24"/>
      <c r="CE123" s="23">
        <v>94.5</v>
      </c>
      <c r="CG123" s="23">
        <v>3.95</v>
      </c>
      <c r="CH123" s="23">
        <v>3.95</v>
      </c>
      <c r="CI123" s="23">
        <v>3.95</v>
      </c>
      <c r="CJ123" s="23">
        <v>454.5</v>
      </c>
      <c r="CK123" s="23">
        <v>172.98</v>
      </c>
      <c r="CL123" s="23">
        <v>313.74</v>
      </c>
      <c r="CM123" s="23">
        <v>41.94</v>
      </c>
      <c r="CN123" s="23">
        <v>24.93</v>
      </c>
      <c r="CO123" s="23">
        <v>33.44</v>
      </c>
      <c r="CP123" s="23">
        <v>9</v>
      </c>
      <c r="CQ123" s="23">
        <v>0</v>
      </c>
    </row>
    <row r="124" spans="1:95" s="23" customFormat="1" ht="31.5" x14ac:dyDescent="0.25">
      <c r="A124" s="20" t="str">
        <f>"4/2"</f>
        <v>4/2</v>
      </c>
      <c r="B124" s="21" t="s">
        <v>146</v>
      </c>
      <c r="C124" s="22">
        <v>180</v>
      </c>
      <c r="D124" s="43">
        <v>2.09</v>
      </c>
      <c r="E124" s="43">
        <v>5.86</v>
      </c>
      <c r="F124" s="43">
        <v>6.16</v>
      </c>
      <c r="G124" s="43">
        <v>2.2799999999999998</v>
      </c>
      <c r="H124" s="43">
        <v>9.5299999999999994</v>
      </c>
      <c r="I124" s="49">
        <v>98.580391199999994</v>
      </c>
      <c r="J124" s="43">
        <v>1.64</v>
      </c>
      <c r="K124" s="43">
        <v>1.4</v>
      </c>
      <c r="L124" s="43">
        <v>0</v>
      </c>
      <c r="M124" s="43">
        <v>0</v>
      </c>
      <c r="N124" s="43">
        <v>6.01</v>
      </c>
      <c r="O124" s="43">
        <v>2.04</v>
      </c>
      <c r="P124" s="43">
        <v>1.48</v>
      </c>
      <c r="Q124" s="43">
        <v>0</v>
      </c>
      <c r="R124" s="43">
        <v>0</v>
      </c>
      <c r="S124" s="43">
        <v>0.19</v>
      </c>
      <c r="T124" s="43">
        <v>1.83</v>
      </c>
      <c r="U124" s="43">
        <v>436.05</v>
      </c>
      <c r="V124" s="43">
        <v>223.51</v>
      </c>
      <c r="W124" s="43">
        <v>24.33</v>
      </c>
      <c r="X124" s="43">
        <v>14.8</v>
      </c>
      <c r="Y124" s="43">
        <v>31.02</v>
      </c>
      <c r="Z124" s="43">
        <v>0.71</v>
      </c>
      <c r="AA124" s="43">
        <v>0</v>
      </c>
      <c r="AB124" s="43">
        <v>729.22</v>
      </c>
      <c r="AC124" s="43">
        <v>151.91999999999999</v>
      </c>
      <c r="AD124" s="43">
        <v>1.07</v>
      </c>
      <c r="AE124" s="43">
        <v>0.04</v>
      </c>
      <c r="AF124" s="43">
        <v>0.06</v>
      </c>
      <c r="AG124" s="43">
        <v>0.38</v>
      </c>
      <c r="AH124" s="43">
        <v>0.68</v>
      </c>
      <c r="AI124" s="43">
        <v>5.72</v>
      </c>
      <c r="AJ124" s="23">
        <v>0</v>
      </c>
      <c r="AK124" s="23">
        <v>28.5</v>
      </c>
      <c r="AL124" s="23">
        <v>30.8</v>
      </c>
      <c r="AM124" s="23">
        <v>36.549999999999997</v>
      </c>
      <c r="AN124" s="23">
        <v>43.86</v>
      </c>
      <c r="AO124" s="23">
        <v>10.36</v>
      </c>
      <c r="AP124" s="23">
        <v>28.02</v>
      </c>
      <c r="AQ124" s="23">
        <v>8.1199999999999992</v>
      </c>
      <c r="AR124" s="23">
        <v>27.41</v>
      </c>
      <c r="AS124" s="23">
        <v>31.54</v>
      </c>
      <c r="AT124" s="23">
        <v>55.71</v>
      </c>
      <c r="AU124" s="23">
        <v>130.69</v>
      </c>
      <c r="AV124" s="23">
        <v>10.44</v>
      </c>
      <c r="AW124" s="23">
        <v>24.17</v>
      </c>
      <c r="AX124" s="23">
        <v>157.1</v>
      </c>
      <c r="AY124" s="23">
        <v>0</v>
      </c>
      <c r="AZ124" s="23">
        <v>26.8</v>
      </c>
      <c r="BA124" s="23">
        <v>30.93</v>
      </c>
      <c r="BB124" s="23">
        <v>25.59</v>
      </c>
      <c r="BC124" s="23">
        <v>9.34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0.13</v>
      </c>
      <c r="BL124" s="23">
        <v>0</v>
      </c>
      <c r="BM124" s="23">
        <v>0.08</v>
      </c>
      <c r="BN124" s="23">
        <v>0.01</v>
      </c>
      <c r="BO124" s="23">
        <v>0.01</v>
      </c>
      <c r="BP124" s="23">
        <v>0</v>
      </c>
      <c r="BQ124" s="23">
        <v>0</v>
      </c>
      <c r="BR124" s="23">
        <v>0</v>
      </c>
      <c r="BS124" s="23">
        <v>0.47</v>
      </c>
      <c r="BT124" s="23">
        <v>0</v>
      </c>
      <c r="BU124" s="23">
        <v>0</v>
      </c>
      <c r="BV124" s="23">
        <v>1.29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207.15</v>
      </c>
      <c r="CC124" s="24"/>
      <c r="CD124" s="24"/>
      <c r="CE124" s="23">
        <v>121.54</v>
      </c>
      <c r="CG124" s="23">
        <v>47.66</v>
      </c>
      <c r="CH124" s="23">
        <v>25.2</v>
      </c>
      <c r="CI124" s="23">
        <v>36.43</v>
      </c>
      <c r="CJ124" s="23">
        <v>545.04</v>
      </c>
      <c r="CK124" s="23">
        <v>170.64</v>
      </c>
      <c r="CL124" s="23">
        <v>357.84</v>
      </c>
      <c r="CM124" s="23">
        <v>6.8</v>
      </c>
      <c r="CN124" s="23">
        <v>3.82</v>
      </c>
      <c r="CO124" s="23">
        <v>5.31</v>
      </c>
      <c r="CP124" s="23">
        <v>1.8</v>
      </c>
      <c r="CQ124" s="23">
        <v>1.08</v>
      </c>
    </row>
    <row r="125" spans="1:95" s="23" customFormat="1" ht="31.5" x14ac:dyDescent="0.25">
      <c r="A125" s="20" t="str">
        <f>"17/4"</f>
        <v>17/4</v>
      </c>
      <c r="B125" s="21" t="s">
        <v>147</v>
      </c>
      <c r="C125" s="22">
        <v>150</v>
      </c>
      <c r="D125" s="43">
        <v>4.3899999999999997</v>
      </c>
      <c r="E125" s="43">
        <v>2.25</v>
      </c>
      <c r="F125" s="43">
        <v>4.59</v>
      </c>
      <c r="G125" s="43">
        <v>0.57999999999999996</v>
      </c>
      <c r="H125" s="43">
        <v>23.7</v>
      </c>
      <c r="I125" s="49">
        <v>152.51187075000001</v>
      </c>
      <c r="J125" s="43">
        <v>3.14</v>
      </c>
      <c r="K125" s="43">
        <v>0.08</v>
      </c>
      <c r="L125" s="43">
        <v>0</v>
      </c>
      <c r="M125" s="43">
        <v>0</v>
      </c>
      <c r="N125" s="43">
        <v>7.08</v>
      </c>
      <c r="O125" s="43">
        <v>15.84</v>
      </c>
      <c r="P125" s="43">
        <v>0.77</v>
      </c>
      <c r="Q125" s="43">
        <v>0</v>
      </c>
      <c r="R125" s="43">
        <v>0</v>
      </c>
      <c r="S125" s="43">
        <v>0.08</v>
      </c>
      <c r="T125" s="43">
        <v>1.2</v>
      </c>
      <c r="U125" s="43">
        <v>186.79</v>
      </c>
      <c r="V125" s="43">
        <v>135.77000000000001</v>
      </c>
      <c r="W125" s="43">
        <v>87.07</v>
      </c>
      <c r="X125" s="43">
        <v>24.57</v>
      </c>
      <c r="Y125" s="43">
        <v>104.69</v>
      </c>
      <c r="Z125" s="43">
        <v>0.52</v>
      </c>
      <c r="AA125" s="43">
        <v>18.18</v>
      </c>
      <c r="AB125" s="43">
        <v>17.399999999999999</v>
      </c>
      <c r="AC125" s="43">
        <v>34.130000000000003</v>
      </c>
      <c r="AD125" s="43">
        <v>0.13</v>
      </c>
      <c r="AE125" s="43">
        <v>7.0000000000000007E-2</v>
      </c>
      <c r="AF125" s="43">
        <v>0.1</v>
      </c>
      <c r="AG125" s="43">
        <v>0.39</v>
      </c>
      <c r="AH125" s="43">
        <v>1.65</v>
      </c>
      <c r="AI125" s="43">
        <v>0.4</v>
      </c>
      <c r="AJ125" s="23">
        <v>0</v>
      </c>
      <c r="AK125" s="23">
        <v>108.85</v>
      </c>
      <c r="AL125" s="23">
        <v>93.94</v>
      </c>
      <c r="AM125" s="23">
        <v>273.72000000000003</v>
      </c>
      <c r="AN125" s="23">
        <v>67.66</v>
      </c>
      <c r="AO125" s="23">
        <v>57.17</v>
      </c>
      <c r="AP125" s="23">
        <v>80.62</v>
      </c>
      <c r="AQ125" s="23">
        <v>36.200000000000003</v>
      </c>
      <c r="AR125" s="23">
        <v>118.3</v>
      </c>
      <c r="AS125" s="23">
        <v>186.51</v>
      </c>
      <c r="AT125" s="23">
        <v>111.78</v>
      </c>
      <c r="AU125" s="23">
        <v>146.18</v>
      </c>
      <c r="AV125" s="23">
        <v>54.04</v>
      </c>
      <c r="AW125" s="23">
        <v>74.87</v>
      </c>
      <c r="AX125" s="23">
        <v>429.27</v>
      </c>
      <c r="AY125" s="23">
        <v>0</v>
      </c>
      <c r="AZ125" s="23">
        <v>145.09</v>
      </c>
      <c r="BA125" s="23">
        <v>130.57</v>
      </c>
      <c r="BB125" s="23">
        <v>87.07</v>
      </c>
      <c r="BC125" s="23">
        <v>38.950000000000003</v>
      </c>
      <c r="BD125" s="23">
        <v>0.09</v>
      </c>
      <c r="BE125" s="23">
        <v>0.04</v>
      </c>
      <c r="BF125" s="23">
        <v>0.02</v>
      </c>
      <c r="BG125" s="23">
        <v>0.05</v>
      </c>
      <c r="BH125" s="23">
        <v>0.06</v>
      </c>
      <c r="BI125" s="23">
        <v>0.26</v>
      </c>
      <c r="BJ125" s="23">
        <v>0</v>
      </c>
      <c r="BK125" s="23">
        <v>0.78</v>
      </c>
      <c r="BL125" s="23">
        <v>0</v>
      </c>
      <c r="BM125" s="23">
        <v>0.24</v>
      </c>
      <c r="BN125" s="23">
        <v>0</v>
      </c>
      <c r="BO125" s="23">
        <v>0</v>
      </c>
      <c r="BP125" s="23">
        <v>0</v>
      </c>
      <c r="BQ125" s="23">
        <v>0.05</v>
      </c>
      <c r="BR125" s="23">
        <v>0.08</v>
      </c>
      <c r="BS125" s="23">
        <v>0.69</v>
      </c>
      <c r="BT125" s="23">
        <v>0</v>
      </c>
      <c r="BU125" s="23">
        <v>0</v>
      </c>
      <c r="BV125" s="23">
        <v>0.32</v>
      </c>
      <c r="BW125" s="23">
        <v>0.01</v>
      </c>
      <c r="BX125" s="23">
        <v>0</v>
      </c>
      <c r="BY125" s="23">
        <v>0</v>
      </c>
      <c r="BZ125" s="23">
        <v>0</v>
      </c>
      <c r="CA125" s="23">
        <v>0</v>
      </c>
      <c r="CB125" s="23">
        <v>125.1</v>
      </c>
      <c r="CC125" s="24"/>
      <c r="CD125" s="24"/>
      <c r="CE125" s="23">
        <v>21.08</v>
      </c>
      <c r="CG125" s="23">
        <v>24.06</v>
      </c>
      <c r="CH125" s="23">
        <v>11.09</v>
      </c>
      <c r="CI125" s="23">
        <v>17.57</v>
      </c>
      <c r="CJ125" s="23">
        <v>1506.05</v>
      </c>
      <c r="CK125" s="23">
        <v>674.52</v>
      </c>
      <c r="CL125" s="23">
        <v>1090.29</v>
      </c>
      <c r="CM125" s="23">
        <v>25.43</v>
      </c>
      <c r="CN125" s="23">
        <v>11.48</v>
      </c>
      <c r="CO125" s="23">
        <v>18.46</v>
      </c>
      <c r="CP125" s="23">
        <v>3.75</v>
      </c>
      <c r="CQ125" s="23">
        <v>0.38</v>
      </c>
    </row>
    <row r="126" spans="1:95" s="9" customFormat="1" ht="31.5" x14ac:dyDescent="0.25">
      <c r="A126" s="16" t="str">
        <f>"7"</f>
        <v>7</v>
      </c>
      <c r="B126" s="17" t="s">
        <v>148</v>
      </c>
      <c r="C126" s="18">
        <v>70</v>
      </c>
      <c r="D126" s="44">
        <v>10.58</v>
      </c>
      <c r="E126" s="44">
        <v>8.9600000000000009</v>
      </c>
      <c r="F126" s="44">
        <v>9.9700000000000006</v>
      </c>
      <c r="G126" s="44">
        <v>2.82</v>
      </c>
      <c r="H126" s="44">
        <v>9.18</v>
      </c>
      <c r="I126" s="50">
        <v>168.47088299999996</v>
      </c>
      <c r="J126" s="44">
        <v>2.74</v>
      </c>
      <c r="K126" s="44">
        <v>2.2799999999999998</v>
      </c>
      <c r="L126" s="44">
        <v>0</v>
      </c>
      <c r="M126" s="44">
        <v>0</v>
      </c>
      <c r="N126" s="44">
        <v>0.35</v>
      </c>
      <c r="O126" s="44">
        <v>8.18</v>
      </c>
      <c r="P126" s="44">
        <v>0.65</v>
      </c>
      <c r="Q126" s="44">
        <v>0</v>
      </c>
      <c r="R126" s="44">
        <v>0</v>
      </c>
      <c r="S126" s="44">
        <v>0.09</v>
      </c>
      <c r="T126" s="44">
        <v>1.18</v>
      </c>
      <c r="U126" s="44">
        <v>178.35</v>
      </c>
      <c r="V126" s="44">
        <v>105.08</v>
      </c>
      <c r="W126" s="44">
        <v>11.64</v>
      </c>
      <c r="X126" s="44">
        <v>14.89</v>
      </c>
      <c r="Y126" s="44">
        <v>94.05</v>
      </c>
      <c r="Z126" s="44">
        <v>1.33</v>
      </c>
      <c r="AA126" s="44">
        <v>29.01</v>
      </c>
      <c r="AB126" s="44">
        <v>5.53</v>
      </c>
      <c r="AC126" s="44">
        <v>37.369999999999997</v>
      </c>
      <c r="AD126" s="44">
        <v>2.04</v>
      </c>
      <c r="AE126" s="44">
        <v>0.05</v>
      </c>
      <c r="AF126" s="44">
        <v>0.08</v>
      </c>
      <c r="AG126" s="44">
        <v>3.94</v>
      </c>
      <c r="AH126" s="44">
        <v>7.04</v>
      </c>
      <c r="AI126" s="44">
        <v>0.19</v>
      </c>
      <c r="AJ126" s="9">
        <v>0</v>
      </c>
      <c r="AK126" s="9">
        <v>470.62</v>
      </c>
      <c r="AL126" s="9">
        <v>381.67</v>
      </c>
      <c r="AM126" s="9">
        <v>757.09</v>
      </c>
      <c r="AN126" s="9">
        <v>798.65</v>
      </c>
      <c r="AO126" s="9">
        <v>244.02</v>
      </c>
      <c r="AP126" s="9">
        <v>445.22</v>
      </c>
      <c r="AQ126" s="9">
        <v>153.44</v>
      </c>
      <c r="AR126" s="9">
        <v>410.38</v>
      </c>
      <c r="AS126" s="9">
        <v>595.33000000000004</v>
      </c>
      <c r="AT126" s="9">
        <v>641.13</v>
      </c>
      <c r="AU126" s="9">
        <v>834.22</v>
      </c>
      <c r="AV126" s="9">
        <v>255.76</v>
      </c>
      <c r="AW126" s="9">
        <v>705.51</v>
      </c>
      <c r="AX126" s="9">
        <v>1515.68</v>
      </c>
      <c r="AY126" s="9">
        <v>74.31</v>
      </c>
      <c r="AZ126" s="9">
        <v>511.58</v>
      </c>
      <c r="BA126" s="9">
        <v>457.51</v>
      </c>
      <c r="BB126" s="9">
        <v>338.52</v>
      </c>
      <c r="BC126" s="9">
        <v>128.53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0.17</v>
      </c>
      <c r="BL126" s="9">
        <v>0</v>
      </c>
      <c r="BM126" s="9">
        <v>0.11</v>
      </c>
      <c r="BN126" s="9">
        <v>0.01</v>
      </c>
      <c r="BO126" s="9">
        <v>0.02</v>
      </c>
      <c r="BP126" s="9">
        <v>0</v>
      </c>
      <c r="BQ126" s="9">
        <v>0</v>
      </c>
      <c r="BR126" s="9">
        <v>0</v>
      </c>
      <c r="BS126" s="9">
        <v>0.63</v>
      </c>
      <c r="BT126" s="9">
        <v>0</v>
      </c>
      <c r="BU126" s="9">
        <v>0</v>
      </c>
      <c r="BV126" s="9">
        <v>1.58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54.38</v>
      </c>
      <c r="CC126" s="19"/>
      <c r="CD126" s="19"/>
      <c r="CE126" s="9">
        <v>29.93</v>
      </c>
      <c r="CG126" s="9">
        <v>17.73</v>
      </c>
      <c r="CH126" s="9">
        <v>8.4</v>
      </c>
      <c r="CI126" s="9">
        <v>13.06</v>
      </c>
      <c r="CJ126" s="9">
        <v>1892.29</v>
      </c>
      <c r="CK126" s="9">
        <v>1155.4100000000001</v>
      </c>
      <c r="CL126" s="9">
        <v>1523.85</v>
      </c>
      <c r="CM126" s="9">
        <v>12.53</v>
      </c>
      <c r="CN126" s="9">
        <v>9.6300000000000008</v>
      </c>
      <c r="CO126" s="9">
        <v>11.08</v>
      </c>
      <c r="CP126" s="9">
        <v>0</v>
      </c>
      <c r="CQ126" s="9">
        <v>0.35</v>
      </c>
    </row>
    <row r="127" spans="1:95" s="10" customFormat="1" x14ac:dyDescent="0.25">
      <c r="A127" s="25"/>
      <c r="B127" s="26" t="s">
        <v>117</v>
      </c>
      <c r="C127" s="27">
        <f>SUM(C121:C126)</f>
        <v>630</v>
      </c>
      <c r="D127" s="45">
        <f t="shared" ref="D127:AI127" si="22">SUM(D121:D126)</f>
        <v>21</v>
      </c>
      <c r="E127" s="45">
        <f t="shared" si="22"/>
        <v>17.07</v>
      </c>
      <c r="F127" s="45">
        <f t="shared" si="22"/>
        <v>21.25</v>
      </c>
      <c r="G127" s="45">
        <f t="shared" si="22"/>
        <v>6.22</v>
      </c>
      <c r="H127" s="45">
        <f t="shared" si="22"/>
        <v>83.16</v>
      </c>
      <c r="I127" s="51">
        <f t="shared" si="22"/>
        <v>591.72737295000002</v>
      </c>
      <c r="J127" s="45">
        <f t="shared" si="22"/>
        <v>7.6000000000000005</v>
      </c>
      <c r="K127" s="45">
        <f t="shared" si="22"/>
        <v>3.76</v>
      </c>
      <c r="L127" s="45">
        <f t="shared" si="22"/>
        <v>0</v>
      </c>
      <c r="M127" s="45">
        <f t="shared" si="22"/>
        <v>0</v>
      </c>
      <c r="N127" s="45">
        <f t="shared" si="22"/>
        <v>31.29</v>
      </c>
      <c r="O127" s="45">
        <f t="shared" si="22"/>
        <v>43.35</v>
      </c>
      <c r="P127" s="45">
        <f t="shared" si="22"/>
        <v>8.51</v>
      </c>
      <c r="Q127" s="45">
        <f t="shared" si="22"/>
        <v>0</v>
      </c>
      <c r="R127" s="45">
        <f t="shared" si="22"/>
        <v>0</v>
      </c>
      <c r="S127" s="45">
        <f t="shared" si="22"/>
        <v>0.92999999999999994</v>
      </c>
      <c r="T127" s="45">
        <f t="shared" si="22"/>
        <v>6.05</v>
      </c>
      <c r="U127" s="45">
        <f t="shared" si="22"/>
        <v>987.31000000000006</v>
      </c>
      <c r="V127" s="45">
        <f t="shared" si="22"/>
        <v>844.1</v>
      </c>
      <c r="W127" s="45">
        <f t="shared" si="22"/>
        <v>161.74</v>
      </c>
      <c r="X127" s="45">
        <f t="shared" si="22"/>
        <v>86.320000000000007</v>
      </c>
      <c r="Y127" s="45">
        <f t="shared" si="22"/>
        <v>301.60000000000002</v>
      </c>
      <c r="Z127" s="45">
        <f t="shared" si="22"/>
        <v>4.3100000000000005</v>
      </c>
      <c r="AA127" s="45">
        <f t="shared" si="22"/>
        <v>47.19</v>
      </c>
      <c r="AB127" s="45">
        <f t="shared" si="22"/>
        <v>1320.65</v>
      </c>
      <c r="AC127" s="45">
        <f t="shared" si="22"/>
        <v>328.65999999999997</v>
      </c>
      <c r="AD127" s="45">
        <f t="shared" si="22"/>
        <v>4.6500000000000004</v>
      </c>
      <c r="AE127" s="45">
        <f t="shared" si="22"/>
        <v>0.24</v>
      </c>
      <c r="AF127" s="45">
        <f t="shared" si="22"/>
        <v>0.31</v>
      </c>
      <c r="AG127" s="45">
        <f t="shared" si="22"/>
        <v>5.38</v>
      </c>
      <c r="AH127" s="45">
        <f t="shared" si="22"/>
        <v>10.67</v>
      </c>
      <c r="AI127" s="45">
        <f t="shared" si="22"/>
        <v>6.74</v>
      </c>
      <c r="AJ127" s="10">
        <v>0</v>
      </c>
      <c r="AK127" s="10">
        <v>768.43</v>
      </c>
      <c r="AL127" s="10">
        <v>647.28</v>
      </c>
      <c r="AM127" s="10">
        <v>1297.27</v>
      </c>
      <c r="AN127" s="10">
        <v>1010.84</v>
      </c>
      <c r="AO127" s="10">
        <v>359.45</v>
      </c>
      <c r="AP127" s="10">
        <v>653.28</v>
      </c>
      <c r="AQ127" s="10">
        <v>236.91</v>
      </c>
      <c r="AR127" s="10">
        <v>739.79</v>
      </c>
      <c r="AS127" s="10">
        <v>947.39</v>
      </c>
      <c r="AT127" s="10">
        <v>958.56</v>
      </c>
      <c r="AU127" s="10">
        <v>1302.02</v>
      </c>
      <c r="AV127" s="10">
        <v>384.58</v>
      </c>
      <c r="AW127" s="10">
        <v>945.58</v>
      </c>
      <c r="AX127" s="10">
        <v>2971.37</v>
      </c>
      <c r="AY127" s="10">
        <v>74.31</v>
      </c>
      <c r="AZ127" s="10">
        <v>972.14</v>
      </c>
      <c r="BA127" s="10">
        <v>763.22</v>
      </c>
      <c r="BB127" s="10">
        <v>542.94000000000005</v>
      </c>
      <c r="BC127" s="10">
        <v>245.75</v>
      </c>
      <c r="BD127" s="10">
        <v>0.09</v>
      </c>
      <c r="BE127" s="10">
        <v>0.04</v>
      </c>
      <c r="BF127" s="10">
        <v>0.02</v>
      </c>
      <c r="BG127" s="10">
        <v>0.05</v>
      </c>
      <c r="BH127" s="10">
        <v>0.06</v>
      </c>
      <c r="BI127" s="10">
        <v>0.26</v>
      </c>
      <c r="BJ127" s="10">
        <v>0</v>
      </c>
      <c r="BK127" s="10">
        <v>1.1399999999999999</v>
      </c>
      <c r="BL127" s="10">
        <v>0</v>
      </c>
      <c r="BM127" s="10">
        <v>0.43</v>
      </c>
      <c r="BN127" s="10">
        <v>0.02</v>
      </c>
      <c r="BO127" s="10">
        <v>0.03</v>
      </c>
      <c r="BP127" s="10">
        <v>0</v>
      </c>
      <c r="BQ127" s="10">
        <v>0.05</v>
      </c>
      <c r="BR127" s="10">
        <v>0.08</v>
      </c>
      <c r="BS127" s="10">
        <v>1.85</v>
      </c>
      <c r="BT127" s="10">
        <v>0</v>
      </c>
      <c r="BU127" s="10">
        <v>0</v>
      </c>
      <c r="BV127" s="10">
        <v>3.39</v>
      </c>
      <c r="BW127" s="10">
        <v>0.03</v>
      </c>
      <c r="BX127" s="10">
        <v>0</v>
      </c>
      <c r="BY127" s="10">
        <v>0</v>
      </c>
      <c r="BZ127" s="10">
        <v>0</v>
      </c>
      <c r="CA127" s="10">
        <v>0</v>
      </c>
      <c r="CB127" s="10">
        <v>601.16</v>
      </c>
      <c r="CC127" s="8"/>
      <c r="CD127" s="8" t="e">
        <f>$I$127/#REF!*100</f>
        <v>#REF!</v>
      </c>
      <c r="CE127" s="10">
        <v>267.3</v>
      </c>
      <c r="CG127" s="10">
        <v>97.4</v>
      </c>
      <c r="CH127" s="10">
        <v>52.64</v>
      </c>
      <c r="CI127" s="10">
        <v>75.02</v>
      </c>
      <c r="CJ127" s="10">
        <v>5537.87</v>
      </c>
      <c r="CK127" s="10">
        <v>2612.75</v>
      </c>
      <c r="CL127" s="10">
        <v>4075.31</v>
      </c>
      <c r="CM127" s="10">
        <v>97.34</v>
      </c>
      <c r="CN127" s="10">
        <v>59.22</v>
      </c>
      <c r="CO127" s="10">
        <v>78.28</v>
      </c>
      <c r="CP127" s="10">
        <v>14.55</v>
      </c>
      <c r="CQ127" s="10">
        <v>1.81</v>
      </c>
    </row>
    <row r="128" spans="1:95" x14ac:dyDescent="0.25">
      <c r="B128" s="32" t="s">
        <v>184</v>
      </c>
    </row>
    <row r="129" spans="1:95" s="23" customFormat="1" x14ac:dyDescent="0.25">
      <c r="A129" s="20" t="str">
        <f>"-"</f>
        <v>-</v>
      </c>
      <c r="B129" s="21" t="s">
        <v>112</v>
      </c>
      <c r="C129" s="22">
        <v>20</v>
      </c>
      <c r="D129" s="43">
        <v>1.2</v>
      </c>
      <c r="E129" s="43">
        <v>0</v>
      </c>
      <c r="F129" s="43">
        <v>0.24</v>
      </c>
      <c r="G129" s="43">
        <v>0.24</v>
      </c>
      <c r="H129" s="43">
        <v>8.34</v>
      </c>
      <c r="I129" s="49">
        <v>38.196000000000005</v>
      </c>
      <c r="J129" s="43">
        <v>0.04</v>
      </c>
      <c r="K129" s="43">
        <v>0</v>
      </c>
      <c r="L129" s="43">
        <v>0</v>
      </c>
      <c r="M129" s="43">
        <v>0</v>
      </c>
      <c r="N129" s="43">
        <v>0.24</v>
      </c>
      <c r="O129" s="43">
        <v>6.44</v>
      </c>
      <c r="P129" s="43">
        <v>1.66</v>
      </c>
      <c r="Q129" s="43">
        <v>0</v>
      </c>
      <c r="R129" s="43">
        <v>0</v>
      </c>
      <c r="S129" s="43">
        <v>0.2</v>
      </c>
      <c r="T129" s="43">
        <v>0.5</v>
      </c>
      <c r="U129" s="43">
        <v>122</v>
      </c>
      <c r="V129" s="43">
        <v>49</v>
      </c>
      <c r="W129" s="43">
        <v>7</v>
      </c>
      <c r="X129" s="43">
        <v>9.4</v>
      </c>
      <c r="Y129" s="43">
        <v>31.6</v>
      </c>
      <c r="Z129" s="43">
        <v>0.78</v>
      </c>
      <c r="AA129" s="43">
        <v>0</v>
      </c>
      <c r="AB129" s="43">
        <v>1</v>
      </c>
      <c r="AC129" s="43">
        <v>0.2</v>
      </c>
      <c r="AD129" s="43">
        <v>0.28000000000000003</v>
      </c>
      <c r="AE129" s="43">
        <v>0.04</v>
      </c>
      <c r="AF129" s="43">
        <v>0.02</v>
      </c>
      <c r="AG129" s="43">
        <v>0.14000000000000001</v>
      </c>
      <c r="AH129" s="43">
        <v>0.4</v>
      </c>
      <c r="AI129" s="43">
        <v>0</v>
      </c>
      <c r="AJ129" s="23">
        <v>0</v>
      </c>
      <c r="AK129" s="23">
        <v>64.400000000000006</v>
      </c>
      <c r="AL129" s="23">
        <v>49.6</v>
      </c>
      <c r="AM129" s="23">
        <v>85.4</v>
      </c>
      <c r="AN129" s="23">
        <v>44.6</v>
      </c>
      <c r="AO129" s="23">
        <v>18.600000000000001</v>
      </c>
      <c r="AP129" s="23">
        <v>39.6</v>
      </c>
      <c r="AQ129" s="23">
        <v>16</v>
      </c>
      <c r="AR129" s="23">
        <v>74.2</v>
      </c>
      <c r="AS129" s="23">
        <v>59.4</v>
      </c>
      <c r="AT129" s="23">
        <v>58.2</v>
      </c>
      <c r="AU129" s="23">
        <v>92.8</v>
      </c>
      <c r="AV129" s="23">
        <v>24.8</v>
      </c>
      <c r="AW129" s="23">
        <v>62</v>
      </c>
      <c r="AX129" s="23">
        <v>311.8</v>
      </c>
      <c r="AY129" s="23">
        <v>0</v>
      </c>
      <c r="AZ129" s="23">
        <v>105.2</v>
      </c>
      <c r="BA129" s="23">
        <v>58.2</v>
      </c>
      <c r="BB129" s="23">
        <v>36</v>
      </c>
      <c r="BC129" s="23">
        <v>26</v>
      </c>
      <c r="BD129" s="23">
        <v>0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0</v>
      </c>
      <c r="BK129" s="23">
        <v>0.03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0.02</v>
      </c>
      <c r="BT129" s="23">
        <v>0</v>
      </c>
      <c r="BU129" s="23">
        <v>0</v>
      </c>
      <c r="BV129" s="23">
        <v>0.1</v>
      </c>
      <c r="BW129" s="23">
        <v>0.02</v>
      </c>
      <c r="BX129" s="23">
        <v>0</v>
      </c>
      <c r="BY129" s="23">
        <v>0</v>
      </c>
      <c r="BZ129" s="23">
        <v>0</v>
      </c>
      <c r="CA129" s="23">
        <v>0</v>
      </c>
      <c r="CB129" s="23">
        <v>9.4</v>
      </c>
      <c r="CC129" s="24"/>
      <c r="CD129" s="24"/>
      <c r="CE129" s="23">
        <v>0.17</v>
      </c>
      <c r="CG129" s="23">
        <v>3</v>
      </c>
      <c r="CH129" s="23">
        <v>3</v>
      </c>
      <c r="CI129" s="23">
        <v>3</v>
      </c>
      <c r="CJ129" s="23">
        <v>570</v>
      </c>
      <c r="CK129" s="23">
        <v>219.6</v>
      </c>
      <c r="CL129" s="23">
        <v>394.8</v>
      </c>
      <c r="CM129" s="23">
        <v>5.7</v>
      </c>
      <c r="CN129" s="23">
        <v>4.74</v>
      </c>
      <c r="CO129" s="23">
        <v>5.22</v>
      </c>
      <c r="CP129" s="23">
        <v>0</v>
      </c>
      <c r="CQ129" s="23">
        <v>0</v>
      </c>
    </row>
    <row r="130" spans="1:95" s="23" customFormat="1" x14ac:dyDescent="0.25">
      <c r="A130" s="20" t="str">
        <f>"27/10"</f>
        <v>27/10</v>
      </c>
      <c r="B130" s="21" t="s">
        <v>119</v>
      </c>
      <c r="C130" s="22">
        <v>180</v>
      </c>
      <c r="D130" s="43">
        <v>0.18</v>
      </c>
      <c r="E130" s="43">
        <v>0</v>
      </c>
      <c r="F130" s="43">
        <v>0.04</v>
      </c>
      <c r="G130" s="43">
        <v>0.04</v>
      </c>
      <c r="H130" s="43">
        <v>4.53</v>
      </c>
      <c r="I130" s="49">
        <v>18.157085999999993</v>
      </c>
      <c r="J130" s="43">
        <v>0</v>
      </c>
      <c r="K130" s="43">
        <v>0</v>
      </c>
      <c r="L130" s="43">
        <v>0</v>
      </c>
      <c r="M130" s="43">
        <v>0</v>
      </c>
      <c r="N130" s="43">
        <v>4.4400000000000004</v>
      </c>
      <c r="O130" s="43">
        <v>0</v>
      </c>
      <c r="P130" s="43">
        <v>0.09</v>
      </c>
      <c r="Q130" s="43">
        <v>0</v>
      </c>
      <c r="R130" s="43">
        <v>0</v>
      </c>
      <c r="S130" s="43">
        <v>0</v>
      </c>
      <c r="T130" s="43">
        <v>0.05</v>
      </c>
      <c r="U130" s="43">
        <v>0.04</v>
      </c>
      <c r="V130" s="43">
        <v>0.13</v>
      </c>
      <c r="W130" s="43">
        <v>0.13</v>
      </c>
      <c r="X130" s="43">
        <v>0</v>
      </c>
      <c r="Y130" s="43">
        <v>0</v>
      </c>
      <c r="Z130" s="43">
        <v>0.01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4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</v>
      </c>
      <c r="BL130" s="23">
        <v>0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0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180.08</v>
      </c>
      <c r="CC130" s="24"/>
      <c r="CD130" s="24"/>
      <c r="CE130" s="23">
        <v>0</v>
      </c>
      <c r="CG130" s="23">
        <v>3.69</v>
      </c>
      <c r="CH130" s="23">
        <v>3.69</v>
      </c>
      <c r="CI130" s="23">
        <v>3.69</v>
      </c>
      <c r="CJ130" s="23">
        <v>398.25</v>
      </c>
      <c r="CK130" s="23">
        <v>156.6</v>
      </c>
      <c r="CL130" s="23">
        <v>277.43</v>
      </c>
      <c r="CM130" s="23">
        <v>39.61</v>
      </c>
      <c r="CN130" s="23">
        <v>23.41</v>
      </c>
      <c r="CO130" s="23">
        <v>31.51</v>
      </c>
      <c r="CP130" s="23">
        <v>4.5</v>
      </c>
      <c r="CQ130" s="23">
        <v>0</v>
      </c>
    </row>
    <row r="131" spans="1:95" s="23" customFormat="1" x14ac:dyDescent="0.25">
      <c r="A131" s="20" t="str">
        <f>"10/150"</f>
        <v>10/150</v>
      </c>
      <c r="B131" s="67" t="s">
        <v>188</v>
      </c>
      <c r="C131" s="22">
        <v>120</v>
      </c>
      <c r="D131" s="43">
        <v>24.99</v>
      </c>
      <c r="E131" s="43">
        <v>23.15</v>
      </c>
      <c r="F131" s="43">
        <v>6.59</v>
      </c>
      <c r="G131" s="43">
        <v>4.76</v>
      </c>
      <c r="H131" s="43">
        <v>19.690000000000001</v>
      </c>
      <c r="I131" s="49">
        <v>240.31813199999996</v>
      </c>
      <c r="J131" s="43">
        <v>1.64</v>
      </c>
      <c r="K131" s="43">
        <v>3.12</v>
      </c>
      <c r="L131" s="43">
        <v>0</v>
      </c>
      <c r="M131" s="43">
        <v>0</v>
      </c>
      <c r="N131" s="43">
        <v>8.2899999999999991</v>
      </c>
      <c r="O131" s="43">
        <v>10.84</v>
      </c>
      <c r="P131" s="43">
        <v>0.56000000000000005</v>
      </c>
      <c r="Q131" s="43">
        <v>0</v>
      </c>
      <c r="R131" s="43">
        <v>0</v>
      </c>
      <c r="S131" s="43">
        <v>1.33</v>
      </c>
      <c r="T131" s="43">
        <v>1.74</v>
      </c>
      <c r="U131" s="43">
        <v>151.12</v>
      </c>
      <c r="V131" s="43">
        <v>143.38</v>
      </c>
      <c r="W131" s="43">
        <v>126.62</v>
      </c>
      <c r="X131" s="43">
        <v>26.71</v>
      </c>
      <c r="Y131" s="43">
        <v>196.37</v>
      </c>
      <c r="Z131" s="43">
        <v>0.61</v>
      </c>
      <c r="AA131" s="43">
        <v>15.96</v>
      </c>
      <c r="AB131" s="43">
        <v>4.32</v>
      </c>
      <c r="AC131" s="43">
        <v>17.62</v>
      </c>
      <c r="AD131" s="43">
        <v>2.41</v>
      </c>
      <c r="AE131" s="43">
        <v>0.06</v>
      </c>
      <c r="AF131" s="43">
        <v>0.26</v>
      </c>
      <c r="AG131" s="43">
        <v>0.57999999999999996</v>
      </c>
      <c r="AH131" s="43">
        <v>5.03</v>
      </c>
      <c r="AI131" s="43">
        <v>0.28000000000000003</v>
      </c>
      <c r="AJ131" s="23">
        <v>0</v>
      </c>
      <c r="AK131" s="23">
        <v>1126.1099999999999</v>
      </c>
      <c r="AL131" s="23">
        <v>1121.8499999999999</v>
      </c>
      <c r="AM131" s="23">
        <v>2076.0300000000002</v>
      </c>
      <c r="AN131" s="23">
        <v>1568.78</v>
      </c>
      <c r="AO131" s="23">
        <v>536.23</v>
      </c>
      <c r="AP131" s="23">
        <v>898.25</v>
      </c>
      <c r="AQ131" s="23">
        <v>209.94</v>
      </c>
      <c r="AR131" s="23">
        <v>1063.71</v>
      </c>
      <c r="AS131" s="23">
        <v>536.48</v>
      </c>
      <c r="AT131" s="23">
        <v>930.79</v>
      </c>
      <c r="AU131" s="23">
        <v>1136.31</v>
      </c>
      <c r="AV131" s="23">
        <v>621.98</v>
      </c>
      <c r="AW131" s="23">
        <v>341.59</v>
      </c>
      <c r="AX131" s="23">
        <v>3958.22</v>
      </c>
      <c r="AY131" s="23">
        <v>0.64</v>
      </c>
      <c r="AZ131" s="23">
        <v>2276.17</v>
      </c>
      <c r="BA131" s="23">
        <v>963.44</v>
      </c>
      <c r="BB131" s="23">
        <v>1015.79</v>
      </c>
      <c r="BC131" s="23">
        <v>147.88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0.3</v>
      </c>
      <c r="BL131" s="23">
        <v>0</v>
      </c>
      <c r="BM131" s="23">
        <v>0.19</v>
      </c>
      <c r="BN131" s="23">
        <v>0.01</v>
      </c>
      <c r="BO131" s="23">
        <v>0.03</v>
      </c>
      <c r="BP131" s="23">
        <v>0</v>
      </c>
      <c r="BQ131" s="23">
        <v>0</v>
      </c>
      <c r="BR131" s="23">
        <v>0</v>
      </c>
      <c r="BS131" s="23">
        <v>1.1000000000000001</v>
      </c>
      <c r="BT131" s="23">
        <v>0</v>
      </c>
      <c r="BU131" s="23">
        <v>0</v>
      </c>
      <c r="BV131" s="23">
        <v>2.77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87.07</v>
      </c>
      <c r="CC131" s="24"/>
      <c r="CD131" s="24"/>
      <c r="CE131" s="23">
        <v>16.68</v>
      </c>
      <c r="CG131" s="23">
        <v>19.79</v>
      </c>
      <c r="CH131" s="23">
        <v>10.89</v>
      </c>
      <c r="CI131" s="23">
        <v>15.34</v>
      </c>
      <c r="CJ131" s="23">
        <v>1095.1199999999999</v>
      </c>
      <c r="CK131" s="23">
        <v>767.52</v>
      </c>
      <c r="CL131" s="23">
        <v>931.32</v>
      </c>
      <c r="CM131" s="23">
        <v>25.66</v>
      </c>
      <c r="CN131" s="23">
        <v>18.72</v>
      </c>
      <c r="CO131" s="23">
        <v>22.44</v>
      </c>
      <c r="CP131" s="23">
        <v>4.8</v>
      </c>
      <c r="CQ131" s="23">
        <v>0.28999999999999998</v>
      </c>
    </row>
    <row r="132" spans="1:95" s="9" customFormat="1" x14ac:dyDescent="0.25">
      <c r="A132" s="16" t="str">
        <f>"-"</f>
        <v>-</v>
      </c>
      <c r="B132" s="68"/>
      <c r="C132" s="18">
        <v>10</v>
      </c>
      <c r="D132" s="44">
        <v>0.24</v>
      </c>
      <c r="E132" s="44">
        <v>0</v>
      </c>
      <c r="F132" s="44">
        <v>1.32</v>
      </c>
      <c r="G132" s="44">
        <v>0</v>
      </c>
      <c r="H132" s="44">
        <v>0.33</v>
      </c>
      <c r="I132" s="50">
        <v>14.342480000000002</v>
      </c>
      <c r="J132" s="44">
        <v>0.9</v>
      </c>
      <c r="K132" s="44">
        <v>0</v>
      </c>
      <c r="L132" s="44">
        <v>0</v>
      </c>
      <c r="M132" s="44">
        <v>0</v>
      </c>
      <c r="N132" s="44">
        <v>0.33</v>
      </c>
      <c r="O132" s="44">
        <v>0</v>
      </c>
      <c r="P132" s="44">
        <v>0</v>
      </c>
      <c r="Q132" s="44">
        <v>0</v>
      </c>
      <c r="R132" s="44">
        <v>0</v>
      </c>
      <c r="S132" s="44">
        <v>0.08</v>
      </c>
      <c r="T132" s="44">
        <v>0.05</v>
      </c>
      <c r="U132" s="44">
        <v>4</v>
      </c>
      <c r="V132" s="44">
        <v>10.210000000000001</v>
      </c>
      <c r="W132" s="44">
        <v>7.74</v>
      </c>
      <c r="X132" s="44">
        <v>0.78</v>
      </c>
      <c r="Y132" s="44">
        <v>5.31</v>
      </c>
      <c r="Z132" s="44">
        <v>0.02</v>
      </c>
      <c r="AA132" s="44">
        <v>6</v>
      </c>
      <c r="AB132" s="44">
        <v>3.2</v>
      </c>
      <c r="AC132" s="44">
        <v>10.7</v>
      </c>
      <c r="AD132" s="44">
        <v>0.03</v>
      </c>
      <c r="AE132" s="44">
        <v>0</v>
      </c>
      <c r="AF132" s="44">
        <v>0.01</v>
      </c>
      <c r="AG132" s="44">
        <v>0.01</v>
      </c>
      <c r="AH132" s="44">
        <v>0.06</v>
      </c>
      <c r="AI132" s="44">
        <v>0.02</v>
      </c>
      <c r="AJ132" s="9">
        <v>0</v>
      </c>
      <c r="AK132" s="9">
        <v>97.29</v>
      </c>
      <c r="AL132" s="9">
        <v>73.510000000000005</v>
      </c>
      <c r="AM132" s="9">
        <v>155.76</v>
      </c>
      <c r="AN132" s="9">
        <v>157.16999999999999</v>
      </c>
      <c r="AO132" s="9">
        <v>48.41</v>
      </c>
      <c r="AP132" s="9">
        <v>80.75</v>
      </c>
      <c r="AQ132" s="9">
        <v>21.43</v>
      </c>
      <c r="AR132" s="9">
        <v>75.48</v>
      </c>
      <c r="AS132" s="9">
        <v>108.38</v>
      </c>
      <c r="AT132" s="9">
        <v>101.8</v>
      </c>
      <c r="AU132" s="9">
        <v>178.98</v>
      </c>
      <c r="AV132" s="9">
        <v>67.489999999999995</v>
      </c>
      <c r="AW132" s="9">
        <v>92.68</v>
      </c>
      <c r="AX132" s="9">
        <v>311.14</v>
      </c>
      <c r="AY132" s="9">
        <v>0</v>
      </c>
      <c r="AZ132" s="9">
        <v>80.75</v>
      </c>
      <c r="BA132" s="9">
        <v>82.91</v>
      </c>
      <c r="BB132" s="9">
        <v>65.709999999999994</v>
      </c>
      <c r="BC132" s="9">
        <v>27.82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0.01</v>
      </c>
      <c r="BX132" s="9">
        <v>0</v>
      </c>
      <c r="BY132" s="9">
        <v>0</v>
      </c>
      <c r="BZ132" s="9">
        <v>0</v>
      </c>
      <c r="CA132" s="9">
        <v>0</v>
      </c>
      <c r="CB132" s="9">
        <v>7.75</v>
      </c>
      <c r="CC132" s="19"/>
      <c r="CD132" s="19"/>
      <c r="CE132" s="9">
        <v>6.53</v>
      </c>
      <c r="CG132" s="9">
        <v>12.6</v>
      </c>
      <c r="CH132" s="9">
        <v>12.6</v>
      </c>
      <c r="CI132" s="9">
        <v>12.6</v>
      </c>
      <c r="CJ132" s="9">
        <v>360</v>
      </c>
      <c r="CK132" s="9">
        <v>147.6</v>
      </c>
      <c r="CL132" s="9">
        <v>253.8</v>
      </c>
      <c r="CM132" s="9">
        <v>0.54</v>
      </c>
      <c r="CN132" s="9">
        <v>0.54</v>
      </c>
      <c r="CO132" s="9">
        <v>0.54</v>
      </c>
      <c r="CP132" s="9">
        <v>0</v>
      </c>
      <c r="CQ132" s="9">
        <v>0</v>
      </c>
    </row>
    <row r="133" spans="1:95" s="10" customFormat="1" ht="15.75" customHeight="1" x14ac:dyDescent="0.25">
      <c r="A133" s="25"/>
      <c r="B133" s="34" t="s">
        <v>185</v>
      </c>
      <c r="C133" s="27">
        <f>SUM(C129:C132)</f>
        <v>330</v>
      </c>
      <c r="D133" s="45">
        <f t="shared" ref="D133:AI133" si="23">SUM(D129:D132)</f>
        <v>26.609999999999996</v>
      </c>
      <c r="E133" s="45">
        <f t="shared" si="23"/>
        <v>23.15</v>
      </c>
      <c r="F133" s="45">
        <f t="shared" si="23"/>
        <v>8.19</v>
      </c>
      <c r="G133" s="45">
        <f t="shared" si="23"/>
        <v>5.04</v>
      </c>
      <c r="H133" s="45">
        <f t="shared" si="23"/>
        <v>32.89</v>
      </c>
      <c r="I133" s="51">
        <f t="shared" si="23"/>
        <v>311.01369799999998</v>
      </c>
      <c r="J133" s="45">
        <f t="shared" si="23"/>
        <v>2.58</v>
      </c>
      <c r="K133" s="45">
        <f t="shared" si="23"/>
        <v>3.12</v>
      </c>
      <c r="L133" s="45">
        <f t="shared" si="23"/>
        <v>0</v>
      </c>
      <c r="M133" s="45">
        <f t="shared" si="23"/>
        <v>0</v>
      </c>
      <c r="N133" s="45">
        <f t="shared" si="23"/>
        <v>13.299999999999999</v>
      </c>
      <c r="O133" s="45">
        <f t="shared" si="23"/>
        <v>17.28</v>
      </c>
      <c r="P133" s="45">
        <f t="shared" si="23"/>
        <v>2.31</v>
      </c>
      <c r="Q133" s="45">
        <f t="shared" si="23"/>
        <v>0</v>
      </c>
      <c r="R133" s="45">
        <f t="shared" si="23"/>
        <v>0</v>
      </c>
      <c r="S133" s="45">
        <f t="shared" si="23"/>
        <v>1.61</v>
      </c>
      <c r="T133" s="45">
        <f t="shared" si="23"/>
        <v>2.34</v>
      </c>
      <c r="U133" s="45">
        <f t="shared" si="23"/>
        <v>277.16000000000003</v>
      </c>
      <c r="V133" s="45">
        <f t="shared" si="23"/>
        <v>202.72</v>
      </c>
      <c r="W133" s="45">
        <f t="shared" si="23"/>
        <v>141.49</v>
      </c>
      <c r="X133" s="45">
        <f t="shared" si="23"/>
        <v>36.89</v>
      </c>
      <c r="Y133" s="45">
        <f t="shared" si="23"/>
        <v>233.28</v>
      </c>
      <c r="Z133" s="45">
        <f t="shared" si="23"/>
        <v>1.42</v>
      </c>
      <c r="AA133" s="45">
        <f t="shared" si="23"/>
        <v>21.96</v>
      </c>
      <c r="AB133" s="45">
        <f t="shared" si="23"/>
        <v>8.52</v>
      </c>
      <c r="AC133" s="45">
        <f t="shared" si="23"/>
        <v>28.52</v>
      </c>
      <c r="AD133" s="45">
        <f t="shared" si="23"/>
        <v>2.72</v>
      </c>
      <c r="AE133" s="45">
        <f t="shared" si="23"/>
        <v>0.1</v>
      </c>
      <c r="AF133" s="45">
        <f t="shared" si="23"/>
        <v>0.29000000000000004</v>
      </c>
      <c r="AG133" s="45">
        <f t="shared" si="23"/>
        <v>0.73</v>
      </c>
      <c r="AH133" s="45">
        <f t="shared" si="23"/>
        <v>5.49</v>
      </c>
      <c r="AI133" s="45">
        <f t="shared" si="23"/>
        <v>0.30000000000000004</v>
      </c>
      <c r="AJ133" s="10">
        <v>0</v>
      </c>
      <c r="AK133" s="10">
        <v>1287.8</v>
      </c>
      <c r="AL133" s="10">
        <v>1244.96</v>
      </c>
      <c r="AM133" s="10">
        <v>2317.19</v>
      </c>
      <c r="AN133" s="10">
        <v>1770.54</v>
      </c>
      <c r="AO133" s="10">
        <v>603.24</v>
      </c>
      <c r="AP133" s="10">
        <v>1018.6</v>
      </c>
      <c r="AQ133" s="10">
        <v>247.37</v>
      </c>
      <c r="AR133" s="10">
        <v>1213.3900000000001</v>
      </c>
      <c r="AS133" s="10">
        <v>704.27</v>
      </c>
      <c r="AT133" s="10">
        <v>1090.79</v>
      </c>
      <c r="AU133" s="10">
        <v>1408.08</v>
      </c>
      <c r="AV133" s="10">
        <v>714.28</v>
      </c>
      <c r="AW133" s="10">
        <v>496.27</v>
      </c>
      <c r="AX133" s="10">
        <v>4581.16</v>
      </c>
      <c r="AY133" s="10">
        <v>0.64</v>
      </c>
      <c r="AZ133" s="10">
        <v>2462.12</v>
      </c>
      <c r="BA133" s="10">
        <v>1104.54</v>
      </c>
      <c r="BB133" s="10">
        <v>1117.49</v>
      </c>
      <c r="BC133" s="10">
        <v>201.7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0.33</v>
      </c>
      <c r="BL133" s="10">
        <v>0</v>
      </c>
      <c r="BM133" s="10">
        <v>0.19</v>
      </c>
      <c r="BN133" s="10">
        <v>0.02</v>
      </c>
      <c r="BO133" s="10">
        <v>0.03</v>
      </c>
      <c r="BP133" s="10">
        <v>0</v>
      </c>
      <c r="BQ133" s="10">
        <v>0</v>
      </c>
      <c r="BR133" s="10">
        <v>0</v>
      </c>
      <c r="BS133" s="10">
        <v>1.1200000000000001</v>
      </c>
      <c r="BT133" s="10">
        <v>0</v>
      </c>
      <c r="BU133" s="10">
        <v>0</v>
      </c>
      <c r="BV133" s="10">
        <v>2.86</v>
      </c>
      <c r="BW133" s="10">
        <v>0.03</v>
      </c>
      <c r="BX133" s="10">
        <v>0</v>
      </c>
      <c r="BY133" s="10">
        <v>0</v>
      </c>
      <c r="BZ133" s="10">
        <v>0</v>
      </c>
      <c r="CA133" s="10">
        <v>0</v>
      </c>
      <c r="CB133" s="10">
        <v>284.31</v>
      </c>
      <c r="CC133" s="8"/>
      <c r="CD133" s="8" t="e">
        <f>$I$133/#REF!*100</f>
        <v>#REF!</v>
      </c>
      <c r="CE133" s="10">
        <v>23.38</v>
      </c>
      <c r="CG133" s="10">
        <v>39.07</v>
      </c>
      <c r="CH133" s="10">
        <v>30.18</v>
      </c>
      <c r="CI133" s="10">
        <v>34.630000000000003</v>
      </c>
      <c r="CJ133" s="10">
        <v>2423.37</v>
      </c>
      <c r="CK133" s="10">
        <v>1291.32</v>
      </c>
      <c r="CL133" s="10">
        <v>1857.34</v>
      </c>
      <c r="CM133" s="10">
        <v>71.510000000000005</v>
      </c>
      <c r="CN133" s="10">
        <v>47.41</v>
      </c>
      <c r="CO133" s="10">
        <v>59.71</v>
      </c>
      <c r="CP133" s="10">
        <v>9.3000000000000007</v>
      </c>
      <c r="CQ133" s="10">
        <v>0.28999999999999998</v>
      </c>
    </row>
    <row r="134" spans="1:95" s="10" customFormat="1" x14ac:dyDescent="0.25">
      <c r="A134" s="25"/>
      <c r="B134" s="26" t="s">
        <v>121</v>
      </c>
      <c r="C134" s="27">
        <f>C116+C119+C127+C133</f>
        <v>1475</v>
      </c>
      <c r="D134" s="45">
        <f t="shared" ref="D134:BO134" si="24">D116+D119+D127+D133</f>
        <v>58.08</v>
      </c>
      <c r="E134" s="45">
        <f t="shared" si="24"/>
        <v>42.61</v>
      </c>
      <c r="F134" s="45">
        <f t="shared" si="24"/>
        <v>40.39</v>
      </c>
      <c r="G134" s="45">
        <f t="shared" si="24"/>
        <v>13.23</v>
      </c>
      <c r="H134" s="45">
        <f t="shared" si="24"/>
        <v>184.99</v>
      </c>
      <c r="I134" s="51">
        <f t="shared" si="24"/>
        <v>1306.8877517304877</v>
      </c>
      <c r="J134" s="45">
        <f t="shared" si="24"/>
        <v>16.090000000000003</v>
      </c>
      <c r="K134" s="45">
        <f t="shared" si="24"/>
        <v>7.08</v>
      </c>
      <c r="L134" s="45">
        <f t="shared" si="24"/>
        <v>0</v>
      </c>
      <c r="M134" s="45">
        <f t="shared" si="24"/>
        <v>0</v>
      </c>
      <c r="N134" s="45">
        <f t="shared" si="24"/>
        <v>72.97</v>
      </c>
      <c r="O134" s="45">
        <f t="shared" si="24"/>
        <v>95.09</v>
      </c>
      <c r="P134" s="45">
        <f t="shared" si="24"/>
        <v>16.91</v>
      </c>
      <c r="Q134" s="45">
        <f t="shared" si="24"/>
        <v>0</v>
      </c>
      <c r="R134" s="45">
        <f t="shared" si="24"/>
        <v>0</v>
      </c>
      <c r="S134" s="45">
        <f t="shared" si="24"/>
        <v>3.3600000000000003</v>
      </c>
      <c r="T134" s="45">
        <f t="shared" si="24"/>
        <v>11.52</v>
      </c>
      <c r="U134" s="45">
        <f t="shared" si="24"/>
        <v>1665.68</v>
      </c>
      <c r="V134" s="45">
        <f t="shared" si="24"/>
        <v>1619.1200000000001</v>
      </c>
      <c r="W134" s="45">
        <f t="shared" si="24"/>
        <v>436.20000000000005</v>
      </c>
      <c r="X134" s="45">
        <f t="shared" si="24"/>
        <v>202.85000000000002</v>
      </c>
      <c r="Y134" s="45">
        <f t="shared" si="24"/>
        <v>774.15</v>
      </c>
      <c r="Z134" s="45">
        <f t="shared" si="24"/>
        <v>7.7200000000000006</v>
      </c>
      <c r="AA134" s="45">
        <f t="shared" si="24"/>
        <v>108.35</v>
      </c>
      <c r="AB134" s="45">
        <f t="shared" si="24"/>
        <v>1480.5700000000002</v>
      </c>
      <c r="AC134" s="45">
        <f t="shared" si="24"/>
        <v>435.36999999999995</v>
      </c>
      <c r="AD134" s="45">
        <f t="shared" si="24"/>
        <v>8.98</v>
      </c>
      <c r="AE134" s="45">
        <f t="shared" si="24"/>
        <v>0.53</v>
      </c>
      <c r="AF134" s="45">
        <f t="shared" si="24"/>
        <v>0.81</v>
      </c>
      <c r="AG134" s="45">
        <f t="shared" si="24"/>
        <v>8.1300000000000008</v>
      </c>
      <c r="AH134" s="45">
        <f t="shared" si="24"/>
        <v>20.509999999999998</v>
      </c>
      <c r="AI134" s="45">
        <f t="shared" si="24"/>
        <v>18.16</v>
      </c>
      <c r="AJ134" s="27">
        <f t="shared" si="24"/>
        <v>0</v>
      </c>
      <c r="AK134" s="27">
        <f t="shared" si="24"/>
        <v>2352.59</v>
      </c>
      <c r="AL134" s="27">
        <f t="shared" si="24"/>
        <v>2187.16</v>
      </c>
      <c r="AM134" s="27">
        <f t="shared" si="24"/>
        <v>3990.74</v>
      </c>
      <c r="AN134" s="27">
        <f t="shared" si="24"/>
        <v>2977.65</v>
      </c>
      <c r="AO134" s="27">
        <f t="shared" si="24"/>
        <v>1059.7</v>
      </c>
      <c r="AP134" s="27">
        <f t="shared" si="24"/>
        <v>1841.27</v>
      </c>
      <c r="AQ134" s="27">
        <f t="shared" si="24"/>
        <v>559.56999999999994</v>
      </c>
      <c r="AR134" s="27">
        <f t="shared" si="24"/>
        <v>2279.7600000000002</v>
      </c>
      <c r="AS134" s="27">
        <f t="shared" si="24"/>
        <v>1885.3899999999999</v>
      </c>
      <c r="AT134" s="27">
        <f t="shared" si="24"/>
        <v>2344.77</v>
      </c>
      <c r="AU134" s="27">
        <f t="shared" si="24"/>
        <v>3044.1499999999996</v>
      </c>
      <c r="AV134" s="27">
        <f t="shared" si="24"/>
        <v>1237.48</v>
      </c>
      <c r="AW134" s="27">
        <f t="shared" si="24"/>
        <v>1682.1100000000001</v>
      </c>
      <c r="AX134" s="27">
        <f t="shared" si="24"/>
        <v>9162.99</v>
      </c>
      <c r="AY134" s="27">
        <f t="shared" si="24"/>
        <v>74.95</v>
      </c>
      <c r="AZ134" s="27">
        <f t="shared" si="24"/>
        <v>4158.12</v>
      </c>
      <c r="BA134" s="27">
        <f t="shared" si="24"/>
        <v>2118.4299999999998</v>
      </c>
      <c r="BB134" s="27">
        <f t="shared" si="24"/>
        <v>1843.5100000000002</v>
      </c>
      <c r="BC134" s="27">
        <f t="shared" si="24"/>
        <v>575.43000000000006</v>
      </c>
      <c r="BD134" s="27">
        <f t="shared" si="24"/>
        <v>0.32</v>
      </c>
      <c r="BE134" s="27">
        <f t="shared" si="24"/>
        <v>0.14000000000000001</v>
      </c>
      <c r="BF134" s="27">
        <f t="shared" si="24"/>
        <v>0.08</v>
      </c>
      <c r="BG134" s="27">
        <f t="shared" si="24"/>
        <v>0.18</v>
      </c>
      <c r="BH134" s="27">
        <f t="shared" si="24"/>
        <v>0.21</v>
      </c>
      <c r="BI134" s="27">
        <f t="shared" si="24"/>
        <v>0.94000000000000006</v>
      </c>
      <c r="BJ134" s="27">
        <f t="shared" si="24"/>
        <v>0</v>
      </c>
      <c r="BK134" s="27">
        <f t="shared" si="24"/>
        <v>3.45</v>
      </c>
      <c r="BL134" s="27">
        <f t="shared" si="24"/>
        <v>0</v>
      </c>
      <c r="BM134" s="27">
        <f t="shared" si="24"/>
        <v>1.25</v>
      </c>
      <c r="BN134" s="27">
        <f t="shared" si="24"/>
        <v>0.04</v>
      </c>
      <c r="BO134" s="27">
        <f t="shared" si="24"/>
        <v>0.06</v>
      </c>
      <c r="BP134" s="27">
        <f t="shared" ref="BP134:CQ134" si="25">BP116+BP119+BP127+BP133</f>
        <v>0</v>
      </c>
      <c r="BQ134" s="27">
        <f t="shared" si="25"/>
        <v>0.18</v>
      </c>
      <c r="BR134" s="27">
        <f t="shared" si="25"/>
        <v>0.28000000000000003</v>
      </c>
      <c r="BS134" s="27">
        <f t="shared" si="25"/>
        <v>4.8600000000000003</v>
      </c>
      <c r="BT134" s="27">
        <f t="shared" si="25"/>
        <v>0</v>
      </c>
      <c r="BU134" s="27">
        <f t="shared" si="25"/>
        <v>0</v>
      </c>
      <c r="BV134" s="27">
        <f t="shared" si="25"/>
        <v>6.6</v>
      </c>
      <c r="BW134" s="27">
        <f t="shared" si="25"/>
        <v>7.0000000000000007E-2</v>
      </c>
      <c r="BX134" s="27">
        <f t="shared" si="25"/>
        <v>0</v>
      </c>
      <c r="BY134" s="27">
        <f t="shared" si="25"/>
        <v>0</v>
      </c>
      <c r="BZ134" s="27">
        <f t="shared" si="25"/>
        <v>0</v>
      </c>
      <c r="CA134" s="27">
        <f t="shared" si="25"/>
        <v>0</v>
      </c>
      <c r="CB134" s="27">
        <f t="shared" si="25"/>
        <v>1328.3</v>
      </c>
      <c r="CC134" s="27">
        <f t="shared" si="25"/>
        <v>0</v>
      </c>
      <c r="CD134" s="27" t="e">
        <f t="shared" si="25"/>
        <v>#REF!</v>
      </c>
      <c r="CE134" s="27">
        <f t="shared" si="25"/>
        <v>355.11</v>
      </c>
      <c r="CF134" s="27">
        <f t="shared" si="25"/>
        <v>0</v>
      </c>
      <c r="CG134" s="27">
        <f t="shared" si="25"/>
        <v>178.76</v>
      </c>
      <c r="CH134" s="27">
        <f t="shared" si="25"/>
        <v>102.11000000000001</v>
      </c>
      <c r="CI134" s="27">
        <f t="shared" si="25"/>
        <v>140.44</v>
      </c>
      <c r="CJ134" s="27">
        <f t="shared" si="25"/>
        <v>11323.54</v>
      </c>
      <c r="CK134" s="27">
        <f t="shared" si="25"/>
        <v>5357.88</v>
      </c>
      <c r="CL134" s="27">
        <f t="shared" si="25"/>
        <v>8340.7000000000007</v>
      </c>
      <c r="CM134" s="27">
        <f t="shared" si="25"/>
        <v>259.39999999999998</v>
      </c>
      <c r="CN134" s="27">
        <f t="shared" si="25"/>
        <v>159.37</v>
      </c>
      <c r="CO134" s="27">
        <f t="shared" si="25"/>
        <v>209.63000000000002</v>
      </c>
      <c r="CP134" s="27">
        <f t="shared" si="25"/>
        <v>36.629999999999995</v>
      </c>
      <c r="CQ134" s="27">
        <f t="shared" si="25"/>
        <v>2.6</v>
      </c>
    </row>
    <row r="136" spans="1:95" x14ac:dyDescent="0.25">
      <c r="B136" s="31" t="s">
        <v>177</v>
      </c>
    </row>
    <row r="137" spans="1:95" x14ac:dyDescent="0.25">
      <c r="B137" s="14" t="s">
        <v>104</v>
      </c>
    </row>
    <row r="138" spans="1:95" s="23" customFormat="1" x14ac:dyDescent="0.25">
      <c r="A138" s="20" t="str">
        <f>"-"</f>
        <v>-</v>
      </c>
      <c r="B138" s="21" t="s">
        <v>111</v>
      </c>
      <c r="C138" s="22">
        <v>20</v>
      </c>
      <c r="D138" s="43">
        <v>1.22</v>
      </c>
      <c r="E138" s="43">
        <v>0</v>
      </c>
      <c r="F138" s="43">
        <v>0.12</v>
      </c>
      <c r="G138" s="43">
        <v>0.13</v>
      </c>
      <c r="H138" s="43">
        <v>7.38</v>
      </c>
      <c r="I138" s="49">
        <v>36.031199999999998</v>
      </c>
      <c r="J138" s="43">
        <v>0</v>
      </c>
      <c r="K138" s="43">
        <v>0</v>
      </c>
      <c r="L138" s="43">
        <v>0</v>
      </c>
      <c r="M138" s="43">
        <v>0</v>
      </c>
      <c r="N138" s="43">
        <v>0.22</v>
      </c>
      <c r="O138" s="43">
        <v>7.12</v>
      </c>
      <c r="P138" s="43">
        <v>0.04</v>
      </c>
      <c r="Q138" s="43">
        <v>0</v>
      </c>
      <c r="R138" s="43">
        <v>0</v>
      </c>
      <c r="S138" s="43">
        <v>0</v>
      </c>
      <c r="T138" s="43">
        <v>0.36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23">
        <v>0</v>
      </c>
      <c r="AK138" s="23">
        <v>63.86</v>
      </c>
      <c r="AL138" s="23">
        <v>66.47</v>
      </c>
      <c r="AM138" s="23">
        <v>101.79</v>
      </c>
      <c r="AN138" s="23">
        <v>33.76</v>
      </c>
      <c r="AO138" s="23">
        <v>20.010000000000002</v>
      </c>
      <c r="AP138" s="23">
        <v>40.020000000000003</v>
      </c>
      <c r="AQ138" s="23">
        <v>15.14</v>
      </c>
      <c r="AR138" s="23">
        <v>72.38</v>
      </c>
      <c r="AS138" s="23">
        <v>44.89</v>
      </c>
      <c r="AT138" s="23">
        <v>62.64</v>
      </c>
      <c r="AU138" s="23">
        <v>51.68</v>
      </c>
      <c r="AV138" s="23">
        <v>27.14</v>
      </c>
      <c r="AW138" s="23">
        <v>48.02</v>
      </c>
      <c r="AX138" s="23">
        <v>401.59</v>
      </c>
      <c r="AY138" s="23">
        <v>0</v>
      </c>
      <c r="AZ138" s="23">
        <v>130.85</v>
      </c>
      <c r="BA138" s="23">
        <v>56.9</v>
      </c>
      <c r="BB138" s="23">
        <v>37.76</v>
      </c>
      <c r="BC138" s="23">
        <v>29.93</v>
      </c>
      <c r="BD138" s="23">
        <v>0</v>
      </c>
      <c r="BE138" s="23">
        <v>0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0.02</v>
      </c>
      <c r="BL138" s="23">
        <v>0</v>
      </c>
      <c r="BM138" s="23">
        <v>0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0.01</v>
      </c>
      <c r="BT138" s="23">
        <v>0</v>
      </c>
      <c r="BU138" s="23">
        <v>0</v>
      </c>
      <c r="BV138" s="23">
        <v>0.06</v>
      </c>
      <c r="BW138" s="23">
        <v>0</v>
      </c>
      <c r="BX138" s="23">
        <v>0</v>
      </c>
      <c r="BY138" s="23">
        <v>0</v>
      </c>
      <c r="BZ138" s="23">
        <v>0</v>
      </c>
      <c r="CA138" s="23">
        <v>0</v>
      </c>
      <c r="CB138" s="23">
        <v>7.82</v>
      </c>
      <c r="CC138" s="24"/>
      <c r="CD138" s="24"/>
      <c r="CE138" s="23">
        <v>0</v>
      </c>
      <c r="CG138" s="23">
        <v>0</v>
      </c>
      <c r="CH138" s="23">
        <v>0</v>
      </c>
      <c r="CI138" s="23">
        <v>0</v>
      </c>
      <c r="CJ138" s="23">
        <v>570</v>
      </c>
      <c r="CK138" s="23">
        <v>219.6</v>
      </c>
      <c r="CL138" s="23">
        <v>394.8</v>
      </c>
      <c r="CM138" s="23">
        <v>4.5599999999999996</v>
      </c>
      <c r="CN138" s="23">
        <v>4.5599999999999996</v>
      </c>
      <c r="CO138" s="23">
        <v>4.5599999999999996</v>
      </c>
      <c r="CP138" s="23">
        <v>0</v>
      </c>
      <c r="CQ138" s="23">
        <v>0</v>
      </c>
    </row>
    <row r="139" spans="1:95" s="23" customFormat="1" x14ac:dyDescent="0.25">
      <c r="A139" s="20" t="str">
        <f>"1/6"</f>
        <v>1/6</v>
      </c>
      <c r="B139" s="21" t="s">
        <v>149</v>
      </c>
      <c r="C139" s="22">
        <v>60</v>
      </c>
      <c r="D139" s="43">
        <v>7.62</v>
      </c>
      <c r="E139" s="43">
        <v>7.62</v>
      </c>
      <c r="F139" s="43">
        <v>6.9</v>
      </c>
      <c r="G139" s="43">
        <v>0</v>
      </c>
      <c r="H139" s="43">
        <v>0.42</v>
      </c>
      <c r="I139" s="49">
        <v>94.176000000000002</v>
      </c>
      <c r="J139" s="43">
        <v>1.8</v>
      </c>
      <c r="K139" s="43">
        <v>0</v>
      </c>
      <c r="L139" s="43">
        <v>0</v>
      </c>
      <c r="M139" s="43">
        <v>0</v>
      </c>
      <c r="N139" s="43">
        <v>0.42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0.6</v>
      </c>
      <c r="U139" s="43">
        <v>80.400000000000006</v>
      </c>
      <c r="V139" s="43">
        <v>84</v>
      </c>
      <c r="W139" s="43">
        <v>33</v>
      </c>
      <c r="X139" s="43">
        <v>7.2</v>
      </c>
      <c r="Y139" s="43">
        <v>115.2</v>
      </c>
      <c r="Z139" s="43">
        <v>1.5</v>
      </c>
      <c r="AA139" s="43">
        <v>150</v>
      </c>
      <c r="AB139" s="43">
        <v>36</v>
      </c>
      <c r="AC139" s="43">
        <v>156</v>
      </c>
      <c r="AD139" s="43">
        <v>0.36</v>
      </c>
      <c r="AE139" s="43">
        <v>0.04</v>
      </c>
      <c r="AF139" s="43">
        <v>0.26</v>
      </c>
      <c r="AG139" s="43">
        <v>0.12</v>
      </c>
      <c r="AH139" s="43">
        <v>2.16</v>
      </c>
      <c r="AI139" s="43">
        <v>0</v>
      </c>
      <c r="AJ139" s="23">
        <v>0</v>
      </c>
      <c r="AK139" s="23">
        <v>463.2</v>
      </c>
      <c r="AL139" s="23">
        <v>358.2</v>
      </c>
      <c r="AM139" s="23">
        <v>648.6</v>
      </c>
      <c r="AN139" s="23">
        <v>541.79999999999995</v>
      </c>
      <c r="AO139" s="23">
        <v>254.4</v>
      </c>
      <c r="AP139" s="23">
        <v>366</v>
      </c>
      <c r="AQ139" s="23">
        <v>122.4</v>
      </c>
      <c r="AR139" s="23">
        <v>391.2</v>
      </c>
      <c r="AS139" s="23">
        <v>426</v>
      </c>
      <c r="AT139" s="23">
        <v>472.2</v>
      </c>
      <c r="AU139" s="23">
        <v>737.4</v>
      </c>
      <c r="AV139" s="23">
        <v>204</v>
      </c>
      <c r="AW139" s="23">
        <v>249.6</v>
      </c>
      <c r="AX139" s="23">
        <v>1063.8</v>
      </c>
      <c r="AY139" s="23">
        <v>8.4</v>
      </c>
      <c r="AZ139" s="23">
        <v>237.6</v>
      </c>
      <c r="BA139" s="23">
        <v>556.79999999999995</v>
      </c>
      <c r="BB139" s="23">
        <v>285.60000000000002</v>
      </c>
      <c r="BC139" s="23">
        <v>175.8</v>
      </c>
      <c r="BD139" s="23">
        <v>0</v>
      </c>
      <c r="BE139" s="23">
        <v>0</v>
      </c>
      <c r="BF139" s="23">
        <v>0</v>
      </c>
      <c r="BG139" s="23">
        <v>0</v>
      </c>
      <c r="BH139" s="23">
        <v>0</v>
      </c>
      <c r="BI139" s="23">
        <v>0</v>
      </c>
      <c r="BJ139" s="23">
        <v>0</v>
      </c>
      <c r="BK139" s="23">
        <v>0</v>
      </c>
      <c r="BL139" s="23">
        <v>0</v>
      </c>
      <c r="BM139" s="23">
        <v>0</v>
      </c>
      <c r="BN139" s="23">
        <v>0</v>
      </c>
      <c r="BO139" s="23">
        <v>0</v>
      </c>
      <c r="BP139" s="23">
        <v>0</v>
      </c>
      <c r="BQ139" s="23">
        <v>0</v>
      </c>
      <c r="BR139" s="23">
        <v>0</v>
      </c>
      <c r="BS139" s="23">
        <v>0</v>
      </c>
      <c r="BT139" s="23">
        <v>0</v>
      </c>
      <c r="BU139" s="23">
        <v>0</v>
      </c>
      <c r="BV139" s="23">
        <v>0</v>
      </c>
      <c r="BW139" s="23">
        <v>0</v>
      </c>
      <c r="BX139" s="23">
        <v>0</v>
      </c>
      <c r="BY139" s="23">
        <v>0</v>
      </c>
      <c r="BZ139" s="23">
        <v>0</v>
      </c>
      <c r="CA139" s="23">
        <v>0</v>
      </c>
      <c r="CB139" s="23">
        <v>44.46</v>
      </c>
      <c r="CC139" s="24"/>
      <c r="CD139" s="24"/>
      <c r="CE139" s="23">
        <v>156</v>
      </c>
      <c r="CG139" s="23">
        <v>13.56</v>
      </c>
      <c r="CH139" s="23">
        <v>11.4</v>
      </c>
      <c r="CI139" s="23">
        <v>12.48</v>
      </c>
      <c r="CJ139" s="23">
        <v>0</v>
      </c>
      <c r="CK139" s="23">
        <v>0</v>
      </c>
      <c r="CL139" s="23">
        <v>0</v>
      </c>
      <c r="CM139" s="23">
        <v>6</v>
      </c>
      <c r="CN139" s="23">
        <v>4.2</v>
      </c>
      <c r="CO139" s="23">
        <v>5.0999999999999996</v>
      </c>
      <c r="CP139" s="23">
        <v>0</v>
      </c>
      <c r="CQ139" s="23">
        <v>0</v>
      </c>
    </row>
    <row r="140" spans="1:95" s="23" customFormat="1" x14ac:dyDescent="0.25">
      <c r="A140" s="20" t="str">
        <f>"31/10"</f>
        <v>31/10</v>
      </c>
      <c r="B140" s="21" t="s">
        <v>107</v>
      </c>
      <c r="C140" s="22">
        <v>180</v>
      </c>
      <c r="D140" s="43">
        <v>1.46</v>
      </c>
      <c r="E140" s="43">
        <v>1.28</v>
      </c>
      <c r="F140" s="43">
        <v>1.1499999999999999</v>
      </c>
      <c r="G140" s="43">
        <v>0.04</v>
      </c>
      <c r="H140" s="43">
        <v>6.65</v>
      </c>
      <c r="I140" s="49">
        <v>41.374025999999994</v>
      </c>
      <c r="J140" s="43">
        <v>0.77</v>
      </c>
      <c r="K140" s="43">
        <v>0</v>
      </c>
      <c r="L140" s="43">
        <v>0</v>
      </c>
      <c r="M140" s="43">
        <v>0</v>
      </c>
      <c r="N140" s="43">
        <v>6.55</v>
      </c>
      <c r="O140" s="43">
        <v>0</v>
      </c>
      <c r="P140" s="43">
        <v>0.09</v>
      </c>
      <c r="Q140" s="43">
        <v>0</v>
      </c>
      <c r="R140" s="43">
        <v>0</v>
      </c>
      <c r="S140" s="43">
        <v>0.05</v>
      </c>
      <c r="T140" s="43">
        <v>0.37</v>
      </c>
      <c r="U140" s="43">
        <v>22.32</v>
      </c>
      <c r="V140" s="43">
        <v>65.180000000000007</v>
      </c>
      <c r="W140" s="43">
        <v>52.51</v>
      </c>
      <c r="X140" s="43">
        <v>5.99</v>
      </c>
      <c r="Y140" s="43">
        <v>37.67</v>
      </c>
      <c r="Z140" s="43">
        <v>0.06</v>
      </c>
      <c r="AA140" s="43">
        <v>9</v>
      </c>
      <c r="AB140" s="43">
        <v>4.05</v>
      </c>
      <c r="AC140" s="43">
        <v>9.9</v>
      </c>
      <c r="AD140" s="43">
        <v>0</v>
      </c>
      <c r="AE140" s="43">
        <v>0.02</v>
      </c>
      <c r="AF140" s="43">
        <v>0.06</v>
      </c>
      <c r="AG140" s="43">
        <v>0.04</v>
      </c>
      <c r="AH140" s="43">
        <v>0.36</v>
      </c>
      <c r="AI140" s="43">
        <v>0.23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0</v>
      </c>
      <c r="BD140" s="23">
        <v>0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175.13</v>
      </c>
      <c r="CC140" s="24"/>
      <c r="CD140" s="24"/>
      <c r="CE140" s="23">
        <v>9.68</v>
      </c>
      <c r="CG140" s="23">
        <v>6.84</v>
      </c>
      <c r="CH140" s="23">
        <v>3.69</v>
      </c>
      <c r="CI140" s="23">
        <v>5.26</v>
      </c>
      <c r="CJ140" s="23">
        <v>567</v>
      </c>
      <c r="CK140" s="23">
        <v>214.2</v>
      </c>
      <c r="CL140" s="23">
        <v>390.6</v>
      </c>
      <c r="CM140" s="23">
        <v>35.65</v>
      </c>
      <c r="CN140" s="23">
        <v>19</v>
      </c>
      <c r="CO140" s="23">
        <v>27.32</v>
      </c>
      <c r="CP140" s="23">
        <v>4.5</v>
      </c>
      <c r="CQ140" s="23">
        <v>0</v>
      </c>
    </row>
    <row r="141" spans="1:95" s="9" customFormat="1" ht="31.5" x14ac:dyDescent="0.25">
      <c r="A141" s="16" t="str">
        <f>"6/4"</f>
        <v>6/4</v>
      </c>
      <c r="B141" s="17" t="s">
        <v>150</v>
      </c>
      <c r="C141" s="18">
        <v>180</v>
      </c>
      <c r="D141" s="44">
        <v>6.93</v>
      </c>
      <c r="E141" s="44">
        <v>2.59</v>
      </c>
      <c r="F141" s="44">
        <v>7.59</v>
      </c>
      <c r="G141" s="44">
        <v>2.19</v>
      </c>
      <c r="H141" s="44">
        <v>30.84</v>
      </c>
      <c r="I141" s="50">
        <v>215.97667920000001</v>
      </c>
      <c r="J141" s="44">
        <v>4.1500000000000004</v>
      </c>
      <c r="K141" s="44">
        <v>0.1</v>
      </c>
      <c r="L141" s="44">
        <v>0</v>
      </c>
      <c r="M141" s="44">
        <v>0</v>
      </c>
      <c r="N141" s="44">
        <v>8.24</v>
      </c>
      <c r="O141" s="44">
        <v>20.55</v>
      </c>
      <c r="P141" s="44">
        <v>2.0499999999999998</v>
      </c>
      <c r="Q141" s="44">
        <v>0</v>
      </c>
      <c r="R141" s="44">
        <v>0</v>
      </c>
      <c r="S141" s="44">
        <v>0.09</v>
      </c>
      <c r="T141" s="44">
        <v>1.76</v>
      </c>
      <c r="U141" s="44">
        <v>224.83</v>
      </c>
      <c r="V141" s="44">
        <v>249.18</v>
      </c>
      <c r="W141" s="44">
        <v>125.68</v>
      </c>
      <c r="X141" s="44">
        <v>56.18</v>
      </c>
      <c r="Y141" s="44">
        <v>186.71</v>
      </c>
      <c r="Z141" s="44">
        <v>1.38</v>
      </c>
      <c r="AA141" s="44">
        <v>36</v>
      </c>
      <c r="AB141" s="44">
        <v>20.25</v>
      </c>
      <c r="AC141" s="44">
        <v>40.049999999999997</v>
      </c>
      <c r="AD141" s="44">
        <v>0.62</v>
      </c>
      <c r="AE141" s="44">
        <v>0.17</v>
      </c>
      <c r="AF141" s="44">
        <v>0.16</v>
      </c>
      <c r="AG141" s="44">
        <v>0.39</v>
      </c>
      <c r="AH141" s="44">
        <v>2.39</v>
      </c>
      <c r="AI141" s="44">
        <v>0.47</v>
      </c>
      <c r="AJ141" s="9">
        <v>0</v>
      </c>
      <c r="AK141" s="9">
        <v>199.42</v>
      </c>
      <c r="AL141" s="9">
        <v>142.22</v>
      </c>
      <c r="AM141" s="9">
        <v>227.38</v>
      </c>
      <c r="AN141" s="9">
        <v>150.16</v>
      </c>
      <c r="AO141" s="9">
        <v>43.79</v>
      </c>
      <c r="AP141" s="9">
        <v>136.13999999999999</v>
      </c>
      <c r="AQ141" s="9">
        <v>70.69</v>
      </c>
      <c r="AR141" s="9">
        <v>191.31</v>
      </c>
      <c r="AS141" s="9">
        <v>173.05</v>
      </c>
      <c r="AT141" s="9">
        <v>260.81</v>
      </c>
      <c r="AU141" s="9">
        <v>325.68</v>
      </c>
      <c r="AV141" s="9">
        <v>87.63</v>
      </c>
      <c r="AW141" s="9">
        <v>360.56</v>
      </c>
      <c r="AX141" s="9">
        <v>693.52</v>
      </c>
      <c r="AY141" s="9">
        <v>0</v>
      </c>
      <c r="AZ141" s="9">
        <v>228.26</v>
      </c>
      <c r="BA141" s="9">
        <v>183.72</v>
      </c>
      <c r="BB141" s="9">
        <v>158.13999999999999</v>
      </c>
      <c r="BC141" s="9">
        <v>99.93</v>
      </c>
      <c r="BD141" s="9">
        <v>0.12</v>
      </c>
      <c r="BE141" s="9">
        <v>0.05</v>
      </c>
      <c r="BF141" s="9">
        <v>0.03</v>
      </c>
      <c r="BG141" s="9">
        <v>7.0000000000000007E-2</v>
      </c>
      <c r="BH141" s="9">
        <v>0.08</v>
      </c>
      <c r="BI141" s="9">
        <v>0.36</v>
      </c>
      <c r="BJ141" s="9">
        <v>0</v>
      </c>
      <c r="BK141" s="9">
        <v>1.44</v>
      </c>
      <c r="BL141" s="9">
        <v>0</v>
      </c>
      <c r="BM141" s="9">
        <v>0.32</v>
      </c>
      <c r="BN141" s="9">
        <v>0</v>
      </c>
      <c r="BO141" s="9">
        <v>0</v>
      </c>
      <c r="BP141" s="9">
        <v>0</v>
      </c>
      <c r="BQ141" s="9">
        <v>7.0000000000000007E-2</v>
      </c>
      <c r="BR141" s="9">
        <v>0.1</v>
      </c>
      <c r="BS141" s="9">
        <v>1.55</v>
      </c>
      <c r="BT141" s="9">
        <v>0</v>
      </c>
      <c r="BU141" s="9">
        <v>0</v>
      </c>
      <c r="BV141" s="9">
        <v>0.84</v>
      </c>
      <c r="BW141" s="9">
        <v>0.02</v>
      </c>
      <c r="BX141" s="9">
        <v>0</v>
      </c>
      <c r="BY141" s="9">
        <v>0</v>
      </c>
      <c r="BZ141" s="9">
        <v>0</v>
      </c>
      <c r="CA141" s="9">
        <v>0</v>
      </c>
      <c r="CB141" s="9">
        <v>146.75</v>
      </c>
      <c r="CC141" s="19"/>
      <c r="CD141" s="19"/>
      <c r="CE141" s="9">
        <v>39.380000000000003</v>
      </c>
      <c r="CG141" s="9">
        <v>31.89</v>
      </c>
      <c r="CH141" s="9">
        <v>12.86</v>
      </c>
      <c r="CI141" s="9">
        <v>22.37</v>
      </c>
      <c r="CJ141" s="9">
        <v>1980.6</v>
      </c>
      <c r="CK141" s="9">
        <v>899.57</v>
      </c>
      <c r="CL141" s="9">
        <v>1440.09</v>
      </c>
      <c r="CM141" s="9">
        <v>32.08</v>
      </c>
      <c r="CN141" s="9">
        <v>15.9</v>
      </c>
      <c r="CO141" s="9">
        <v>23.99</v>
      </c>
      <c r="CP141" s="9">
        <v>3.6</v>
      </c>
      <c r="CQ141" s="9">
        <v>0.45</v>
      </c>
    </row>
    <row r="142" spans="1:95" s="10" customFormat="1" x14ac:dyDescent="0.25">
      <c r="A142" s="25"/>
      <c r="B142" s="26" t="s">
        <v>109</v>
      </c>
      <c r="C142" s="27">
        <f>SUM(C138:C141)</f>
        <v>440</v>
      </c>
      <c r="D142" s="45">
        <f t="shared" ref="D142:AI142" si="26">SUM(D138:D141)</f>
        <v>17.23</v>
      </c>
      <c r="E142" s="45">
        <f t="shared" si="26"/>
        <v>11.49</v>
      </c>
      <c r="F142" s="45">
        <f t="shared" si="26"/>
        <v>15.76</v>
      </c>
      <c r="G142" s="45">
        <f t="shared" si="26"/>
        <v>2.36</v>
      </c>
      <c r="H142" s="45">
        <f t="shared" si="26"/>
        <v>45.29</v>
      </c>
      <c r="I142" s="51">
        <f t="shared" si="26"/>
        <v>387.55790519999999</v>
      </c>
      <c r="J142" s="45">
        <f t="shared" si="26"/>
        <v>6.7200000000000006</v>
      </c>
      <c r="K142" s="45">
        <f t="shared" si="26"/>
        <v>0.1</v>
      </c>
      <c r="L142" s="45">
        <f t="shared" si="26"/>
        <v>0</v>
      </c>
      <c r="M142" s="45">
        <f t="shared" si="26"/>
        <v>0</v>
      </c>
      <c r="N142" s="45">
        <f t="shared" si="26"/>
        <v>15.43</v>
      </c>
      <c r="O142" s="45">
        <f t="shared" si="26"/>
        <v>27.67</v>
      </c>
      <c r="P142" s="45">
        <f t="shared" si="26"/>
        <v>2.1799999999999997</v>
      </c>
      <c r="Q142" s="45">
        <f t="shared" si="26"/>
        <v>0</v>
      </c>
      <c r="R142" s="45">
        <f t="shared" si="26"/>
        <v>0</v>
      </c>
      <c r="S142" s="45">
        <f t="shared" si="26"/>
        <v>0.14000000000000001</v>
      </c>
      <c r="T142" s="45">
        <f t="shared" si="26"/>
        <v>3.09</v>
      </c>
      <c r="U142" s="45">
        <f t="shared" si="26"/>
        <v>327.55</v>
      </c>
      <c r="V142" s="45">
        <f t="shared" si="26"/>
        <v>398.36</v>
      </c>
      <c r="W142" s="45">
        <f t="shared" si="26"/>
        <v>211.19</v>
      </c>
      <c r="X142" s="45">
        <f t="shared" si="26"/>
        <v>69.37</v>
      </c>
      <c r="Y142" s="45">
        <f t="shared" si="26"/>
        <v>339.58000000000004</v>
      </c>
      <c r="Z142" s="45">
        <f t="shared" si="26"/>
        <v>2.94</v>
      </c>
      <c r="AA142" s="45">
        <f t="shared" si="26"/>
        <v>195</v>
      </c>
      <c r="AB142" s="45">
        <f t="shared" si="26"/>
        <v>60.3</v>
      </c>
      <c r="AC142" s="45">
        <f t="shared" si="26"/>
        <v>205.95</v>
      </c>
      <c r="AD142" s="45">
        <f t="shared" si="26"/>
        <v>0.98</v>
      </c>
      <c r="AE142" s="45">
        <f t="shared" si="26"/>
        <v>0.23</v>
      </c>
      <c r="AF142" s="45">
        <f t="shared" si="26"/>
        <v>0.48</v>
      </c>
      <c r="AG142" s="45">
        <f t="shared" si="26"/>
        <v>0.55000000000000004</v>
      </c>
      <c r="AH142" s="45">
        <f t="shared" si="26"/>
        <v>4.91</v>
      </c>
      <c r="AI142" s="45">
        <f t="shared" si="26"/>
        <v>0.7</v>
      </c>
      <c r="AJ142" s="10">
        <v>0</v>
      </c>
      <c r="AK142" s="10">
        <v>726.48</v>
      </c>
      <c r="AL142" s="10">
        <v>566.89</v>
      </c>
      <c r="AM142" s="10">
        <v>977.77</v>
      </c>
      <c r="AN142" s="10">
        <v>725.72</v>
      </c>
      <c r="AO142" s="10">
        <v>318.2</v>
      </c>
      <c r="AP142" s="10">
        <v>542.16</v>
      </c>
      <c r="AQ142" s="10">
        <v>208.23</v>
      </c>
      <c r="AR142" s="10">
        <v>654.89</v>
      </c>
      <c r="AS142" s="10">
        <v>643.94000000000005</v>
      </c>
      <c r="AT142" s="10">
        <v>795.65</v>
      </c>
      <c r="AU142" s="10">
        <v>1114.76</v>
      </c>
      <c r="AV142" s="10">
        <v>318.77</v>
      </c>
      <c r="AW142" s="10">
        <v>658.19</v>
      </c>
      <c r="AX142" s="10">
        <v>2158.91</v>
      </c>
      <c r="AY142" s="10">
        <v>8.4</v>
      </c>
      <c r="AZ142" s="10">
        <v>596.71</v>
      </c>
      <c r="BA142" s="10">
        <v>797.42</v>
      </c>
      <c r="BB142" s="10">
        <v>481.5</v>
      </c>
      <c r="BC142" s="10">
        <v>305.66000000000003</v>
      </c>
      <c r="BD142" s="10">
        <v>0.12</v>
      </c>
      <c r="BE142" s="10">
        <v>0.05</v>
      </c>
      <c r="BF142" s="10">
        <v>0.03</v>
      </c>
      <c r="BG142" s="10">
        <v>7.0000000000000007E-2</v>
      </c>
      <c r="BH142" s="10">
        <v>0.08</v>
      </c>
      <c r="BI142" s="10">
        <v>0.36</v>
      </c>
      <c r="BJ142" s="10">
        <v>0</v>
      </c>
      <c r="BK142" s="10">
        <v>1.45</v>
      </c>
      <c r="BL142" s="10">
        <v>0</v>
      </c>
      <c r="BM142" s="10">
        <v>0.32</v>
      </c>
      <c r="BN142" s="10">
        <v>0</v>
      </c>
      <c r="BO142" s="10">
        <v>0</v>
      </c>
      <c r="BP142" s="10">
        <v>0</v>
      </c>
      <c r="BQ142" s="10">
        <v>7.0000000000000007E-2</v>
      </c>
      <c r="BR142" s="10">
        <v>0.1</v>
      </c>
      <c r="BS142" s="10">
        <v>1.56</v>
      </c>
      <c r="BT142" s="10">
        <v>0</v>
      </c>
      <c r="BU142" s="10">
        <v>0</v>
      </c>
      <c r="BV142" s="10">
        <v>0.9</v>
      </c>
      <c r="BW142" s="10">
        <v>0.02</v>
      </c>
      <c r="BX142" s="10">
        <v>0</v>
      </c>
      <c r="BY142" s="10">
        <v>0</v>
      </c>
      <c r="BZ142" s="10">
        <v>0</v>
      </c>
      <c r="CA142" s="10">
        <v>0</v>
      </c>
      <c r="CB142" s="10">
        <v>374.16</v>
      </c>
      <c r="CC142" s="8"/>
      <c r="CD142" s="8" t="e">
        <f>$I$142/#REF!*100</f>
        <v>#REF!</v>
      </c>
      <c r="CE142" s="10">
        <v>205.05</v>
      </c>
      <c r="CG142" s="10">
        <v>52.29</v>
      </c>
      <c r="CH142" s="10">
        <v>27.94</v>
      </c>
      <c r="CI142" s="10">
        <v>40.119999999999997</v>
      </c>
      <c r="CJ142" s="10">
        <v>3117.6</v>
      </c>
      <c r="CK142" s="10">
        <v>1333.37</v>
      </c>
      <c r="CL142" s="10">
        <v>2225.4899999999998</v>
      </c>
      <c r="CM142" s="10">
        <v>78.290000000000006</v>
      </c>
      <c r="CN142" s="10">
        <v>43.66</v>
      </c>
      <c r="CO142" s="10">
        <v>60.98</v>
      </c>
      <c r="CP142" s="10">
        <v>8.1</v>
      </c>
      <c r="CQ142" s="10">
        <v>0.45</v>
      </c>
    </row>
    <row r="143" spans="1:95" x14ac:dyDescent="0.25">
      <c r="B143" s="14" t="s">
        <v>167</v>
      </c>
    </row>
    <row r="144" spans="1:95" s="23" customFormat="1" x14ac:dyDescent="0.25">
      <c r="A144" s="20" t="str">
        <f>"1"</f>
        <v>1</v>
      </c>
      <c r="B144" s="21" t="s">
        <v>151</v>
      </c>
      <c r="C144" s="22">
        <v>100</v>
      </c>
      <c r="D144" s="43">
        <v>0.47</v>
      </c>
      <c r="E144" s="43">
        <v>0</v>
      </c>
      <c r="F144" s="43">
        <v>0.12</v>
      </c>
      <c r="G144" s="43">
        <v>0</v>
      </c>
      <c r="H144" s="43">
        <v>7.07</v>
      </c>
      <c r="I144" s="49">
        <v>31.918800000000001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7.07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 s="23">
        <v>0</v>
      </c>
      <c r="BF144" s="23">
        <v>0</v>
      </c>
      <c r="BG144" s="23">
        <v>0</v>
      </c>
      <c r="BH144" s="23">
        <v>0</v>
      </c>
      <c r="BI144" s="23">
        <v>0</v>
      </c>
      <c r="BJ144" s="23">
        <v>0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</v>
      </c>
      <c r="BS144" s="23">
        <v>0</v>
      </c>
      <c r="BT144" s="23">
        <v>0</v>
      </c>
      <c r="BU144" s="23">
        <v>0</v>
      </c>
      <c r="BV144" s="23">
        <v>0</v>
      </c>
      <c r="BW144" s="23">
        <v>0</v>
      </c>
      <c r="BX144" s="23">
        <v>0</v>
      </c>
      <c r="BY144" s="23">
        <v>0</v>
      </c>
      <c r="BZ144" s="23">
        <v>0</v>
      </c>
      <c r="CA144" s="23">
        <v>0</v>
      </c>
      <c r="CB144" s="23">
        <v>95.11</v>
      </c>
      <c r="CC144" s="24"/>
      <c r="CD144" s="24"/>
      <c r="CE144" s="23">
        <v>0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</v>
      </c>
      <c r="CQ144" s="23">
        <v>0</v>
      </c>
    </row>
    <row r="145" spans="1:95" s="9" customFormat="1" x14ac:dyDescent="0.25">
      <c r="A145" s="16" t="str">
        <f>"-"</f>
        <v>-</v>
      </c>
      <c r="B145" s="17" t="s">
        <v>126</v>
      </c>
      <c r="C145" s="18">
        <v>20</v>
      </c>
      <c r="D145" s="44">
        <v>0.42</v>
      </c>
      <c r="E145" s="44">
        <v>0</v>
      </c>
      <c r="F145" s="44">
        <v>2.62</v>
      </c>
      <c r="G145" s="44">
        <v>0</v>
      </c>
      <c r="H145" s="44">
        <v>11.46</v>
      </c>
      <c r="I145" s="50">
        <v>70.08</v>
      </c>
      <c r="J145" s="44">
        <v>0.42</v>
      </c>
      <c r="K145" s="44">
        <v>0</v>
      </c>
      <c r="L145" s="44">
        <v>0</v>
      </c>
      <c r="M145" s="44">
        <v>0</v>
      </c>
      <c r="N145" s="44">
        <v>5</v>
      </c>
      <c r="O145" s="44">
        <v>6</v>
      </c>
      <c r="P145" s="44">
        <v>0.46</v>
      </c>
      <c r="Q145" s="44">
        <v>0</v>
      </c>
      <c r="R145" s="44">
        <v>0</v>
      </c>
      <c r="S145" s="44">
        <v>0.1</v>
      </c>
      <c r="T145" s="44">
        <v>0.2</v>
      </c>
      <c r="U145" s="44">
        <v>66</v>
      </c>
      <c r="V145" s="44">
        <v>22</v>
      </c>
      <c r="W145" s="44">
        <v>5.8</v>
      </c>
      <c r="X145" s="44">
        <v>4</v>
      </c>
      <c r="Y145" s="44">
        <v>18</v>
      </c>
      <c r="Z145" s="44">
        <v>0.42</v>
      </c>
      <c r="AA145" s="44">
        <v>2</v>
      </c>
      <c r="AB145" s="44">
        <v>1.6</v>
      </c>
      <c r="AC145" s="44">
        <v>2.2000000000000002</v>
      </c>
      <c r="AD145" s="44">
        <v>0.7</v>
      </c>
      <c r="AE145" s="44">
        <v>0.02</v>
      </c>
      <c r="AF145" s="44">
        <v>0.01</v>
      </c>
      <c r="AG145" s="44">
        <v>0.14000000000000001</v>
      </c>
      <c r="AH145" s="44">
        <v>0.38</v>
      </c>
      <c r="AI145" s="44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0.9</v>
      </c>
      <c r="CC145" s="19"/>
      <c r="CD145" s="19"/>
      <c r="CE145" s="9">
        <v>2.27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</row>
    <row r="146" spans="1:95" s="10" customFormat="1" x14ac:dyDescent="0.25">
      <c r="A146" s="25"/>
      <c r="B146" s="26" t="s">
        <v>168</v>
      </c>
      <c r="C146" s="27">
        <f>SUM(C144:C145)</f>
        <v>120</v>
      </c>
      <c r="D146" s="45">
        <f t="shared" ref="D146:AI146" si="27">SUM(D144:D145)</f>
        <v>0.8899999999999999</v>
      </c>
      <c r="E146" s="45">
        <f t="shared" si="27"/>
        <v>0</v>
      </c>
      <c r="F146" s="45">
        <f t="shared" si="27"/>
        <v>2.74</v>
      </c>
      <c r="G146" s="45">
        <f t="shared" si="27"/>
        <v>0</v>
      </c>
      <c r="H146" s="45">
        <f t="shared" si="27"/>
        <v>18.53</v>
      </c>
      <c r="I146" s="51">
        <f t="shared" si="27"/>
        <v>101.9988</v>
      </c>
      <c r="J146" s="45">
        <f t="shared" si="27"/>
        <v>0.42</v>
      </c>
      <c r="K146" s="45">
        <f t="shared" si="27"/>
        <v>0</v>
      </c>
      <c r="L146" s="45">
        <f t="shared" si="27"/>
        <v>0</v>
      </c>
      <c r="M146" s="45">
        <f t="shared" si="27"/>
        <v>0</v>
      </c>
      <c r="N146" s="45">
        <f t="shared" si="27"/>
        <v>5</v>
      </c>
      <c r="O146" s="45">
        <f t="shared" si="27"/>
        <v>13.07</v>
      </c>
      <c r="P146" s="45">
        <f t="shared" si="27"/>
        <v>0.46</v>
      </c>
      <c r="Q146" s="45">
        <f t="shared" si="27"/>
        <v>0</v>
      </c>
      <c r="R146" s="45">
        <f t="shared" si="27"/>
        <v>0</v>
      </c>
      <c r="S146" s="45">
        <f t="shared" si="27"/>
        <v>0.1</v>
      </c>
      <c r="T146" s="45">
        <f t="shared" si="27"/>
        <v>0.2</v>
      </c>
      <c r="U146" s="45">
        <f t="shared" si="27"/>
        <v>66</v>
      </c>
      <c r="V146" s="45">
        <f t="shared" si="27"/>
        <v>22</v>
      </c>
      <c r="W146" s="45">
        <f t="shared" si="27"/>
        <v>5.8</v>
      </c>
      <c r="X146" s="45">
        <f t="shared" si="27"/>
        <v>4</v>
      </c>
      <c r="Y146" s="45">
        <f t="shared" si="27"/>
        <v>18</v>
      </c>
      <c r="Z146" s="45">
        <f t="shared" si="27"/>
        <v>0.42</v>
      </c>
      <c r="AA146" s="45">
        <f t="shared" si="27"/>
        <v>2</v>
      </c>
      <c r="AB146" s="45">
        <f t="shared" si="27"/>
        <v>1.6</v>
      </c>
      <c r="AC146" s="45">
        <f t="shared" si="27"/>
        <v>2.2000000000000002</v>
      </c>
      <c r="AD146" s="45">
        <f t="shared" si="27"/>
        <v>0.7</v>
      </c>
      <c r="AE146" s="45">
        <f t="shared" si="27"/>
        <v>0.02</v>
      </c>
      <c r="AF146" s="45">
        <f t="shared" si="27"/>
        <v>0.01</v>
      </c>
      <c r="AG146" s="45">
        <f t="shared" si="27"/>
        <v>0.14000000000000001</v>
      </c>
      <c r="AH146" s="45">
        <f t="shared" si="27"/>
        <v>0.38</v>
      </c>
      <c r="AI146" s="45">
        <f t="shared" si="27"/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96.01</v>
      </c>
      <c r="CC146" s="8"/>
      <c r="CD146" s="8" t="e">
        <f>$I$146/#REF!*100</f>
        <v>#REF!</v>
      </c>
      <c r="CE146" s="10">
        <v>2.27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</row>
    <row r="147" spans="1:95" x14ac:dyDescent="0.25">
      <c r="B147" s="14" t="s">
        <v>110</v>
      </c>
    </row>
    <row r="148" spans="1:95" s="23" customFormat="1" x14ac:dyDescent="0.25">
      <c r="A148" s="20" t="str">
        <f>"-"</f>
        <v>-</v>
      </c>
      <c r="B148" s="21" t="s">
        <v>111</v>
      </c>
      <c r="C148" s="22">
        <v>20</v>
      </c>
      <c r="D148" s="43">
        <v>1.22</v>
      </c>
      <c r="E148" s="43">
        <v>0</v>
      </c>
      <c r="F148" s="43">
        <v>0.12</v>
      </c>
      <c r="G148" s="43">
        <v>0.13</v>
      </c>
      <c r="H148" s="43">
        <v>7.38</v>
      </c>
      <c r="I148" s="49">
        <v>36.031199999999998</v>
      </c>
      <c r="J148" s="43">
        <v>0</v>
      </c>
      <c r="K148" s="43">
        <v>0</v>
      </c>
      <c r="L148" s="43">
        <v>0</v>
      </c>
      <c r="M148" s="43">
        <v>0</v>
      </c>
      <c r="N148" s="43">
        <v>0.22</v>
      </c>
      <c r="O148" s="43">
        <v>7.12</v>
      </c>
      <c r="P148" s="43">
        <v>0.04</v>
      </c>
      <c r="Q148" s="43">
        <v>0</v>
      </c>
      <c r="R148" s="43">
        <v>0</v>
      </c>
      <c r="S148" s="43">
        <v>0</v>
      </c>
      <c r="T148" s="43">
        <v>0.36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23">
        <v>0</v>
      </c>
      <c r="AK148" s="23">
        <v>63.86</v>
      </c>
      <c r="AL148" s="23">
        <v>66.47</v>
      </c>
      <c r="AM148" s="23">
        <v>101.79</v>
      </c>
      <c r="AN148" s="23">
        <v>33.76</v>
      </c>
      <c r="AO148" s="23">
        <v>20.010000000000002</v>
      </c>
      <c r="AP148" s="23">
        <v>40.020000000000003</v>
      </c>
      <c r="AQ148" s="23">
        <v>15.14</v>
      </c>
      <c r="AR148" s="23">
        <v>72.38</v>
      </c>
      <c r="AS148" s="23">
        <v>44.89</v>
      </c>
      <c r="AT148" s="23">
        <v>62.64</v>
      </c>
      <c r="AU148" s="23">
        <v>51.68</v>
      </c>
      <c r="AV148" s="23">
        <v>27.14</v>
      </c>
      <c r="AW148" s="23">
        <v>48.02</v>
      </c>
      <c r="AX148" s="23">
        <v>401.59</v>
      </c>
      <c r="AY148" s="23">
        <v>0</v>
      </c>
      <c r="AZ148" s="23">
        <v>130.85</v>
      </c>
      <c r="BA148" s="23">
        <v>56.9</v>
      </c>
      <c r="BB148" s="23">
        <v>37.76</v>
      </c>
      <c r="BC148" s="23">
        <v>29.93</v>
      </c>
      <c r="BD148" s="23">
        <v>0</v>
      </c>
      <c r="BE148" s="23">
        <v>0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0.02</v>
      </c>
      <c r="BL148" s="23">
        <v>0</v>
      </c>
      <c r="BM148" s="23">
        <v>0</v>
      </c>
      <c r="BN148" s="23">
        <v>0</v>
      </c>
      <c r="BO148" s="23">
        <v>0</v>
      </c>
      <c r="BP148" s="23">
        <v>0</v>
      </c>
      <c r="BQ148" s="23">
        <v>0</v>
      </c>
      <c r="BR148" s="23">
        <v>0</v>
      </c>
      <c r="BS148" s="23">
        <v>0.01</v>
      </c>
      <c r="BT148" s="23">
        <v>0</v>
      </c>
      <c r="BU148" s="23">
        <v>0</v>
      </c>
      <c r="BV148" s="23">
        <v>0.06</v>
      </c>
      <c r="BW148" s="23">
        <v>0</v>
      </c>
      <c r="BX148" s="23">
        <v>0</v>
      </c>
      <c r="BY148" s="23">
        <v>0</v>
      </c>
      <c r="BZ148" s="23">
        <v>0</v>
      </c>
      <c r="CA148" s="23">
        <v>0</v>
      </c>
      <c r="CB148" s="23">
        <v>7.82</v>
      </c>
      <c r="CC148" s="24"/>
      <c r="CD148" s="24"/>
      <c r="CE148" s="23">
        <v>0</v>
      </c>
      <c r="CG148" s="23">
        <v>0</v>
      </c>
      <c r="CH148" s="23">
        <v>0</v>
      </c>
      <c r="CI148" s="23">
        <v>0</v>
      </c>
      <c r="CJ148" s="23">
        <v>380</v>
      </c>
      <c r="CK148" s="23">
        <v>146.4</v>
      </c>
      <c r="CL148" s="23">
        <v>263.2</v>
      </c>
      <c r="CM148" s="23">
        <v>3.04</v>
      </c>
      <c r="CN148" s="23">
        <v>3.04</v>
      </c>
      <c r="CO148" s="23">
        <v>3.04</v>
      </c>
      <c r="CP148" s="23">
        <v>0</v>
      </c>
      <c r="CQ148" s="23">
        <v>0</v>
      </c>
    </row>
    <row r="149" spans="1:95" s="23" customFormat="1" x14ac:dyDescent="0.25">
      <c r="A149" s="20" t="str">
        <f>"-"</f>
        <v>-</v>
      </c>
      <c r="B149" s="21" t="s">
        <v>112</v>
      </c>
      <c r="C149" s="22">
        <v>30</v>
      </c>
      <c r="D149" s="43">
        <v>1.8</v>
      </c>
      <c r="E149" s="43">
        <v>0</v>
      </c>
      <c r="F149" s="43">
        <v>0.36</v>
      </c>
      <c r="G149" s="43">
        <v>0.36</v>
      </c>
      <c r="H149" s="43">
        <v>12.51</v>
      </c>
      <c r="I149" s="49">
        <v>57.293999999999997</v>
      </c>
      <c r="J149" s="43">
        <v>0.06</v>
      </c>
      <c r="K149" s="43">
        <v>0</v>
      </c>
      <c r="L149" s="43">
        <v>0</v>
      </c>
      <c r="M149" s="43">
        <v>0</v>
      </c>
      <c r="N149" s="43">
        <v>0.36</v>
      </c>
      <c r="O149" s="43">
        <v>9.66</v>
      </c>
      <c r="P149" s="43">
        <v>2.4900000000000002</v>
      </c>
      <c r="Q149" s="43">
        <v>0</v>
      </c>
      <c r="R149" s="43">
        <v>0</v>
      </c>
      <c r="S149" s="43">
        <v>0.3</v>
      </c>
      <c r="T149" s="43">
        <v>0.75</v>
      </c>
      <c r="U149" s="43">
        <v>183</v>
      </c>
      <c r="V149" s="43">
        <v>73.5</v>
      </c>
      <c r="W149" s="43">
        <v>10.5</v>
      </c>
      <c r="X149" s="43">
        <v>14.1</v>
      </c>
      <c r="Y149" s="43">
        <v>47.4</v>
      </c>
      <c r="Z149" s="43">
        <v>1.17</v>
      </c>
      <c r="AA149" s="43">
        <v>0</v>
      </c>
      <c r="AB149" s="43">
        <v>1.5</v>
      </c>
      <c r="AC149" s="43">
        <v>0.3</v>
      </c>
      <c r="AD149" s="43">
        <v>0.42</v>
      </c>
      <c r="AE149" s="43">
        <v>0.05</v>
      </c>
      <c r="AF149" s="43">
        <v>0.02</v>
      </c>
      <c r="AG149" s="43">
        <v>0.21</v>
      </c>
      <c r="AH149" s="43">
        <v>0.6</v>
      </c>
      <c r="AI149" s="43">
        <v>0</v>
      </c>
      <c r="AJ149" s="23">
        <v>0</v>
      </c>
      <c r="AK149" s="23">
        <v>96.6</v>
      </c>
      <c r="AL149" s="23">
        <v>74.400000000000006</v>
      </c>
      <c r="AM149" s="23">
        <v>128.1</v>
      </c>
      <c r="AN149" s="23">
        <v>66.900000000000006</v>
      </c>
      <c r="AO149" s="23">
        <v>27.9</v>
      </c>
      <c r="AP149" s="23">
        <v>59.4</v>
      </c>
      <c r="AQ149" s="23">
        <v>24</v>
      </c>
      <c r="AR149" s="23">
        <v>111.3</v>
      </c>
      <c r="AS149" s="23">
        <v>89.1</v>
      </c>
      <c r="AT149" s="23">
        <v>87.3</v>
      </c>
      <c r="AU149" s="23">
        <v>139.19999999999999</v>
      </c>
      <c r="AV149" s="23">
        <v>37.200000000000003</v>
      </c>
      <c r="AW149" s="23">
        <v>93</v>
      </c>
      <c r="AX149" s="23">
        <v>467.7</v>
      </c>
      <c r="AY149" s="23">
        <v>0</v>
      </c>
      <c r="AZ149" s="23">
        <v>157.80000000000001</v>
      </c>
      <c r="BA149" s="23">
        <v>87.3</v>
      </c>
      <c r="BB149" s="23">
        <v>54</v>
      </c>
      <c r="BC149" s="23">
        <v>39</v>
      </c>
      <c r="BD149" s="23">
        <v>0</v>
      </c>
      <c r="BE149" s="23">
        <v>0</v>
      </c>
      <c r="BF149" s="23">
        <v>0</v>
      </c>
      <c r="BG149" s="23">
        <v>0</v>
      </c>
      <c r="BH149" s="23">
        <v>0</v>
      </c>
      <c r="BI149" s="23">
        <v>0</v>
      </c>
      <c r="BJ149" s="23">
        <v>0</v>
      </c>
      <c r="BK149" s="23">
        <v>0.04</v>
      </c>
      <c r="BL149" s="23">
        <v>0</v>
      </c>
      <c r="BM149" s="23">
        <v>0</v>
      </c>
      <c r="BN149" s="23">
        <v>0.01</v>
      </c>
      <c r="BO149" s="23">
        <v>0</v>
      </c>
      <c r="BP149" s="23">
        <v>0</v>
      </c>
      <c r="BQ149" s="23">
        <v>0</v>
      </c>
      <c r="BR149" s="23">
        <v>0</v>
      </c>
      <c r="BS149" s="23">
        <v>0.03</v>
      </c>
      <c r="BT149" s="23">
        <v>0</v>
      </c>
      <c r="BU149" s="23">
        <v>0</v>
      </c>
      <c r="BV149" s="23">
        <v>0.14000000000000001</v>
      </c>
      <c r="BW149" s="23">
        <v>0.02</v>
      </c>
      <c r="BX149" s="23">
        <v>0</v>
      </c>
      <c r="BY149" s="23">
        <v>0</v>
      </c>
      <c r="BZ149" s="23">
        <v>0</v>
      </c>
      <c r="CA149" s="23">
        <v>0</v>
      </c>
      <c r="CB149" s="23">
        <v>14.1</v>
      </c>
      <c r="CC149" s="24"/>
      <c r="CD149" s="24"/>
      <c r="CE149" s="23">
        <v>0.25</v>
      </c>
      <c r="CG149" s="23">
        <v>4</v>
      </c>
      <c r="CH149" s="23">
        <v>4</v>
      </c>
      <c r="CI149" s="23">
        <v>4</v>
      </c>
      <c r="CJ149" s="23">
        <v>760</v>
      </c>
      <c r="CK149" s="23">
        <v>292.8</v>
      </c>
      <c r="CL149" s="23">
        <v>526.4</v>
      </c>
      <c r="CM149" s="23">
        <v>7.6</v>
      </c>
      <c r="CN149" s="23">
        <v>6.32</v>
      </c>
      <c r="CO149" s="23">
        <v>6.96</v>
      </c>
      <c r="CP149" s="23">
        <v>0</v>
      </c>
      <c r="CQ149" s="23">
        <v>0</v>
      </c>
    </row>
    <row r="150" spans="1:95" s="23" customFormat="1" x14ac:dyDescent="0.25">
      <c r="A150" s="20" t="str">
        <f>"3/10"</f>
        <v>3/10</v>
      </c>
      <c r="B150" s="21" t="s">
        <v>127</v>
      </c>
      <c r="C150" s="22">
        <v>180</v>
      </c>
      <c r="D150" s="43">
        <v>0.14000000000000001</v>
      </c>
      <c r="E150" s="43">
        <v>0</v>
      </c>
      <c r="F150" s="43">
        <v>0.14000000000000001</v>
      </c>
      <c r="G150" s="43">
        <v>0.14000000000000001</v>
      </c>
      <c r="H150" s="43">
        <v>17.27</v>
      </c>
      <c r="I150" s="49">
        <v>67.290731999999991</v>
      </c>
      <c r="J150" s="43">
        <v>0.04</v>
      </c>
      <c r="K150" s="43">
        <v>0</v>
      </c>
      <c r="L150" s="43">
        <v>0</v>
      </c>
      <c r="M150" s="43">
        <v>0</v>
      </c>
      <c r="N150" s="43">
        <v>16.38</v>
      </c>
      <c r="O150" s="43">
        <v>0.27</v>
      </c>
      <c r="P150" s="43">
        <v>0.62</v>
      </c>
      <c r="Q150" s="43">
        <v>0</v>
      </c>
      <c r="R150" s="43">
        <v>0</v>
      </c>
      <c r="S150" s="43">
        <v>0.28999999999999998</v>
      </c>
      <c r="T150" s="43">
        <v>0.19</v>
      </c>
      <c r="U150" s="43">
        <v>9.4</v>
      </c>
      <c r="V150" s="43">
        <v>99.48</v>
      </c>
      <c r="W150" s="43">
        <v>5.98</v>
      </c>
      <c r="X150" s="43">
        <v>3.08</v>
      </c>
      <c r="Y150" s="43">
        <v>3.68</v>
      </c>
      <c r="Z150" s="43">
        <v>0.81</v>
      </c>
      <c r="AA150" s="43">
        <v>0</v>
      </c>
      <c r="AB150" s="43">
        <v>9.7200000000000006</v>
      </c>
      <c r="AC150" s="43">
        <v>1.8</v>
      </c>
      <c r="AD150" s="43">
        <v>7.0000000000000007E-2</v>
      </c>
      <c r="AE150" s="43">
        <v>0.01</v>
      </c>
      <c r="AF150" s="43">
        <v>0.01</v>
      </c>
      <c r="AG150" s="43">
        <v>0.09</v>
      </c>
      <c r="AH150" s="43">
        <v>0.14000000000000001</v>
      </c>
      <c r="AI150" s="43">
        <v>1.44</v>
      </c>
      <c r="AJ150" s="23">
        <v>0</v>
      </c>
      <c r="AK150" s="23">
        <v>4.2300000000000004</v>
      </c>
      <c r="AL150" s="23">
        <v>4.59</v>
      </c>
      <c r="AM150" s="23">
        <v>6.7</v>
      </c>
      <c r="AN150" s="23">
        <v>6.35</v>
      </c>
      <c r="AO150" s="23">
        <v>1.06</v>
      </c>
      <c r="AP150" s="23">
        <v>3.88</v>
      </c>
      <c r="AQ150" s="23">
        <v>1.06</v>
      </c>
      <c r="AR150" s="23">
        <v>3.18</v>
      </c>
      <c r="AS150" s="23">
        <v>6</v>
      </c>
      <c r="AT150" s="23">
        <v>3.53</v>
      </c>
      <c r="AU150" s="23">
        <v>27.52</v>
      </c>
      <c r="AV150" s="23">
        <v>2.4700000000000002</v>
      </c>
      <c r="AW150" s="23">
        <v>4.9400000000000004</v>
      </c>
      <c r="AX150" s="23">
        <v>14.82</v>
      </c>
      <c r="AY150" s="23">
        <v>0</v>
      </c>
      <c r="AZ150" s="23">
        <v>4.59</v>
      </c>
      <c r="BA150" s="23">
        <v>5.64</v>
      </c>
      <c r="BB150" s="23">
        <v>2.12</v>
      </c>
      <c r="BC150" s="23">
        <v>1.76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</v>
      </c>
      <c r="BL150" s="23">
        <v>0</v>
      </c>
      <c r="BM150" s="23">
        <v>0</v>
      </c>
      <c r="BN150" s="23">
        <v>0</v>
      </c>
      <c r="BO150" s="23">
        <v>0</v>
      </c>
      <c r="BP150" s="23">
        <v>0</v>
      </c>
      <c r="BQ150" s="23">
        <v>0</v>
      </c>
      <c r="BR150" s="23">
        <v>0</v>
      </c>
      <c r="BS150" s="23">
        <v>0</v>
      </c>
      <c r="BT150" s="23">
        <v>0</v>
      </c>
      <c r="BU150" s="23">
        <v>0</v>
      </c>
      <c r="BV150" s="23">
        <v>0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220.08</v>
      </c>
      <c r="CC150" s="24"/>
      <c r="CD150" s="24"/>
      <c r="CE150" s="23">
        <v>1.62</v>
      </c>
      <c r="CG150" s="23">
        <v>4.5</v>
      </c>
      <c r="CH150" s="23">
        <v>4.5</v>
      </c>
      <c r="CI150" s="23">
        <v>4.5</v>
      </c>
      <c r="CJ150" s="23">
        <v>432</v>
      </c>
      <c r="CK150" s="23">
        <v>208.98</v>
      </c>
      <c r="CL150" s="23">
        <v>320.49</v>
      </c>
      <c r="CM150" s="23">
        <v>41.2</v>
      </c>
      <c r="CN150" s="23">
        <v>24.19</v>
      </c>
      <c r="CO150" s="23">
        <v>32.700000000000003</v>
      </c>
      <c r="CP150" s="23">
        <v>13.5</v>
      </c>
      <c r="CQ150" s="23">
        <v>0</v>
      </c>
    </row>
    <row r="151" spans="1:95" s="23" customFormat="1" ht="31.5" x14ac:dyDescent="0.25">
      <c r="A151" s="20" t="str">
        <f>"7/2"</f>
        <v>7/2</v>
      </c>
      <c r="B151" s="21" t="s">
        <v>152</v>
      </c>
      <c r="C151" s="22">
        <v>180</v>
      </c>
      <c r="D151" s="43">
        <v>2.19</v>
      </c>
      <c r="E151" s="43">
        <v>5.86</v>
      </c>
      <c r="F151" s="43">
        <v>5.86</v>
      </c>
      <c r="G151" s="43">
        <v>1.94</v>
      </c>
      <c r="H151" s="43">
        <v>7.09</v>
      </c>
      <c r="I151" s="49">
        <v>87.293471112000006</v>
      </c>
      <c r="J151" s="43">
        <v>1.6</v>
      </c>
      <c r="K151" s="43">
        <v>1.17</v>
      </c>
      <c r="L151" s="43">
        <v>0</v>
      </c>
      <c r="M151" s="43">
        <v>0</v>
      </c>
      <c r="N151" s="43">
        <v>3.14</v>
      </c>
      <c r="O151" s="43">
        <v>2.52</v>
      </c>
      <c r="P151" s="43">
        <v>1.43</v>
      </c>
      <c r="Q151" s="43">
        <v>0</v>
      </c>
      <c r="R151" s="43">
        <v>0</v>
      </c>
      <c r="S151" s="43">
        <v>0.21</v>
      </c>
      <c r="T151" s="43">
        <v>1.75</v>
      </c>
      <c r="U151" s="43">
        <v>426.98</v>
      </c>
      <c r="V151" s="43">
        <v>235.12</v>
      </c>
      <c r="W151" s="43">
        <v>28.07</v>
      </c>
      <c r="X151" s="43">
        <v>13.87</v>
      </c>
      <c r="Y151" s="43">
        <v>29.68</v>
      </c>
      <c r="Z151" s="43">
        <v>0.51</v>
      </c>
      <c r="AA151" s="43">
        <v>0</v>
      </c>
      <c r="AB151" s="43">
        <v>874.08</v>
      </c>
      <c r="AC151" s="43">
        <v>181.89</v>
      </c>
      <c r="AD151" s="43">
        <v>0.9</v>
      </c>
      <c r="AE151" s="43">
        <v>0.05</v>
      </c>
      <c r="AF151" s="43">
        <v>0.06</v>
      </c>
      <c r="AG151" s="43">
        <v>0.52</v>
      </c>
      <c r="AH151" s="43">
        <v>0.86</v>
      </c>
      <c r="AI151" s="43">
        <v>9.99</v>
      </c>
      <c r="AJ151" s="23">
        <v>0</v>
      </c>
      <c r="AK151" s="23">
        <v>32.4</v>
      </c>
      <c r="AL151" s="23">
        <v>30.88</v>
      </c>
      <c r="AM151" s="23">
        <v>39.26</v>
      </c>
      <c r="AN151" s="23">
        <v>39.17</v>
      </c>
      <c r="AO151" s="23">
        <v>11.76</v>
      </c>
      <c r="AP151" s="23">
        <v>28.51</v>
      </c>
      <c r="AQ151" s="23">
        <v>8.2899999999999991</v>
      </c>
      <c r="AR151" s="23">
        <v>33.25</v>
      </c>
      <c r="AS151" s="23">
        <v>43.91</v>
      </c>
      <c r="AT151" s="23">
        <v>66.510000000000005</v>
      </c>
      <c r="AU151" s="23">
        <v>96.03</v>
      </c>
      <c r="AV151" s="23">
        <v>15.41</v>
      </c>
      <c r="AW151" s="23">
        <v>29.27</v>
      </c>
      <c r="AX151" s="23">
        <v>173.44</v>
      </c>
      <c r="AY151" s="23">
        <v>0</v>
      </c>
      <c r="AZ151" s="23">
        <v>32.57</v>
      </c>
      <c r="BA151" s="23">
        <v>32.32</v>
      </c>
      <c r="BB151" s="23">
        <v>27.75</v>
      </c>
      <c r="BC151" s="23">
        <v>11.68</v>
      </c>
      <c r="BD151" s="23">
        <v>0</v>
      </c>
      <c r="BE151" s="23">
        <v>0</v>
      </c>
      <c r="BF151" s="23">
        <v>0</v>
      </c>
      <c r="BG151" s="23">
        <v>0</v>
      </c>
      <c r="BH151" s="23">
        <v>0</v>
      </c>
      <c r="BI151" s="23">
        <v>0</v>
      </c>
      <c r="BJ151" s="23">
        <v>0</v>
      </c>
      <c r="BK151" s="23">
        <v>0.11</v>
      </c>
      <c r="BL151" s="23">
        <v>0</v>
      </c>
      <c r="BM151" s="23">
        <v>7.0000000000000007E-2</v>
      </c>
      <c r="BN151" s="23">
        <v>0</v>
      </c>
      <c r="BO151" s="23">
        <v>0.01</v>
      </c>
      <c r="BP151" s="23">
        <v>0</v>
      </c>
      <c r="BQ151" s="23">
        <v>0</v>
      </c>
      <c r="BR151" s="23">
        <v>0</v>
      </c>
      <c r="BS151" s="23">
        <v>0.4</v>
      </c>
      <c r="BT151" s="23">
        <v>0</v>
      </c>
      <c r="BU151" s="23">
        <v>0</v>
      </c>
      <c r="BV151" s="23">
        <v>1.08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212.57</v>
      </c>
      <c r="CC151" s="24"/>
      <c r="CD151" s="24"/>
      <c r="CE151" s="23">
        <v>145.68</v>
      </c>
      <c r="CG151" s="23">
        <v>51.31</v>
      </c>
      <c r="CH151" s="23">
        <v>26.95</v>
      </c>
      <c r="CI151" s="23">
        <v>39.130000000000003</v>
      </c>
      <c r="CJ151" s="23">
        <v>876.52</v>
      </c>
      <c r="CK151" s="23">
        <v>309.49</v>
      </c>
      <c r="CL151" s="23">
        <v>593.01</v>
      </c>
      <c r="CM151" s="23">
        <v>42.75</v>
      </c>
      <c r="CN151" s="23">
        <v>26.46</v>
      </c>
      <c r="CO151" s="23">
        <v>34.6</v>
      </c>
      <c r="CP151" s="23">
        <v>0</v>
      </c>
      <c r="CQ151" s="23">
        <v>1.08</v>
      </c>
    </row>
    <row r="152" spans="1:95" s="23" customFormat="1" ht="31.5" x14ac:dyDescent="0.25">
      <c r="A152" s="20" t="str">
        <f>"3/3"</f>
        <v>3/3</v>
      </c>
      <c r="B152" s="21" t="s">
        <v>130</v>
      </c>
      <c r="C152" s="22">
        <v>150</v>
      </c>
      <c r="D152" s="43">
        <v>3.11</v>
      </c>
      <c r="E152" s="43">
        <v>0.55000000000000004</v>
      </c>
      <c r="F152" s="43">
        <v>3.54</v>
      </c>
      <c r="G152" s="43">
        <v>0.51</v>
      </c>
      <c r="H152" s="43">
        <v>22.09</v>
      </c>
      <c r="I152" s="49">
        <v>131.52052499999999</v>
      </c>
      <c r="J152" s="43">
        <v>2.2200000000000002</v>
      </c>
      <c r="K152" s="43">
        <v>0.08</v>
      </c>
      <c r="L152" s="43">
        <v>0</v>
      </c>
      <c r="M152" s="43">
        <v>0</v>
      </c>
      <c r="N152" s="43">
        <v>2.16</v>
      </c>
      <c r="O152" s="43">
        <v>18.23</v>
      </c>
      <c r="P152" s="43">
        <v>1.7</v>
      </c>
      <c r="Q152" s="43">
        <v>0</v>
      </c>
      <c r="R152" s="43">
        <v>0</v>
      </c>
      <c r="S152" s="43">
        <v>0.28999999999999998</v>
      </c>
      <c r="T152" s="43">
        <v>1.89</v>
      </c>
      <c r="U152" s="43">
        <v>77.84</v>
      </c>
      <c r="V152" s="43">
        <v>636.26</v>
      </c>
      <c r="W152" s="43">
        <v>33.96</v>
      </c>
      <c r="X152" s="43">
        <v>30.35</v>
      </c>
      <c r="Y152" s="43">
        <v>86.82</v>
      </c>
      <c r="Z152" s="43">
        <v>1.1200000000000001</v>
      </c>
      <c r="AA152" s="43">
        <v>18.75</v>
      </c>
      <c r="AB152" s="43">
        <v>34.11</v>
      </c>
      <c r="AC152" s="43">
        <v>25.05</v>
      </c>
      <c r="AD152" s="43">
        <v>0.17</v>
      </c>
      <c r="AE152" s="43">
        <v>0.12</v>
      </c>
      <c r="AF152" s="43">
        <v>0.1</v>
      </c>
      <c r="AG152" s="43">
        <v>1.33</v>
      </c>
      <c r="AH152" s="43">
        <v>2.59</v>
      </c>
      <c r="AI152" s="43">
        <v>5.45</v>
      </c>
      <c r="AJ152" s="23">
        <v>0</v>
      </c>
      <c r="AK152" s="23">
        <v>33.56</v>
      </c>
      <c r="AL152" s="23">
        <v>52.76</v>
      </c>
      <c r="AM152" s="23">
        <v>66.83</v>
      </c>
      <c r="AN152" s="23">
        <v>78.55</v>
      </c>
      <c r="AO152" s="23">
        <v>13.43</v>
      </c>
      <c r="AP152" s="23">
        <v>52.97</v>
      </c>
      <c r="AQ152" s="23">
        <v>27.18</v>
      </c>
      <c r="AR152" s="23">
        <v>54.08</v>
      </c>
      <c r="AS152" s="23">
        <v>75.67</v>
      </c>
      <c r="AT152" s="23">
        <v>206.13</v>
      </c>
      <c r="AU152" s="23">
        <v>91.81</v>
      </c>
      <c r="AV152" s="23">
        <v>19.2</v>
      </c>
      <c r="AW152" s="23">
        <v>53.44</v>
      </c>
      <c r="AX152" s="23">
        <v>287.20999999999998</v>
      </c>
      <c r="AY152" s="23">
        <v>0</v>
      </c>
      <c r="AZ152" s="23">
        <v>40.19</v>
      </c>
      <c r="BA152" s="23">
        <v>36.549999999999997</v>
      </c>
      <c r="BB152" s="23">
        <v>39.97</v>
      </c>
      <c r="BC152" s="23">
        <v>17.03</v>
      </c>
      <c r="BD152" s="23">
        <v>0.1</v>
      </c>
      <c r="BE152" s="23">
        <v>0.04</v>
      </c>
      <c r="BF152" s="23">
        <v>0.02</v>
      </c>
      <c r="BG152" s="23">
        <v>0.05</v>
      </c>
      <c r="BH152" s="23">
        <v>0.06</v>
      </c>
      <c r="BI152" s="23">
        <v>0.28999999999999998</v>
      </c>
      <c r="BJ152" s="23">
        <v>0</v>
      </c>
      <c r="BK152" s="23">
        <v>0.88</v>
      </c>
      <c r="BL152" s="23">
        <v>0</v>
      </c>
      <c r="BM152" s="23">
        <v>0.26</v>
      </c>
      <c r="BN152" s="23">
        <v>0</v>
      </c>
      <c r="BO152" s="23">
        <v>0</v>
      </c>
      <c r="BP152" s="23">
        <v>0</v>
      </c>
      <c r="BQ152" s="23">
        <v>0.05</v>
      </c>
      <c r="BR152" s="23">
        <v>0.09</v>
      </c>
      <c r="BS152" s="23">
        <v>0.85</v>
      </c>
      <c r="BT152" s="23">
        <v>0</v>
      </c>
      <c r="BU152" s="23">
        <v>0</v>
      </c>
      <c r="BV152" s="23">
        <v>0.14000000000000001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123.74</v>
      </c>
      <c r="CC152" s="24"/>
      <c r="CD152" s="24"/>
      <c r="CE152" s="23">
        <v>24.43</v>
      </c>
      <c r="CG152" s="23">
        <v>17.59</v>
      </c>
      <c r="CH152" s="23">
        <v>11.66</v>
      </c>
      <c r="CI152" s="23">
        <v>14.63</v>
      </c>
      <c r="CJ152" s="23">
        <v>602.05999999999995</v>
      </c>
      <c r="CK152" s="23">
        <v>529.20000000000005</v>
      </c>
      <c r="CL152" s="23">
        <v>565.63</v>
      </c>
      <c r="CM152" s="23">
        <v>24.41</v>
      </c>
      <c r="CN152" s="23">
        <v>3.59</v>
      </c>
      <c r="CO152" s="23">
        <v>14</v>
      </c>
      <c r="CP152" s="23">
        <v>0</v>
      </c>
      <c r="CQ152" s="23">
        <v>0.45</v>
      </c>
    </row>
    <row r="153" spans="1:95" s="9" customFormat="1" ht="31.5" x14ac:dyDescent="0.25">
      <c r="A153" s="16" t="str">
        <f>"12/7"</f>
        <v>12/7</v>
      </c>
      <c r="B153" s="17" t="s">
        <v>154</v>
      </c>
      <c r="C153" s="18">
        <v>70</v>
      </c>
      <c r="D153" s="44">
        <v>8.5399999999999991</v>
      </c>
      <c r="E153" s="44">
        <v>6.98</v>
      </c>
      <c r="F153" s="44">
        <v>4.47</v>
      </c>
      <c r="G153" s="44">
        <v>4.08</v>
      </c>
      <c r="H153" s="44">
        <v>9.84</v>
      </c>
      <c r="I153" s="50">
        <v>113.57746399999999</v>
      </c>
      <c r="J153" s="44">
        <v>0.64</v>
      </c>
      <c r="K153" s="44">
        <v>2.73</v>
      </c>
      <c r="L153" s="44">
        <v>0</v>
      </c>
      <c r="M153" s="44">
        <v>0</v>
      </c>
      <c r="N153" s="44">
        <v>0.32</v>
      </c>
      <c r="O153" s="44">
        <v>8.93</v>
      </c>
      <c r="P153" s="44">
        <v>0.59</v>
      </c>
      <c r="Q153" s="44">
        <v>0</v>
      </c>
      <c r="R153" s="44">
        <v>0</v>
      </c>
      <c r="S153" s="44">
        <v>7.0000000000000007E-2</v>
      </c>
      <c r="T153" s="44">
        <v>1.41</v>
      </c>
      <c r="U153" s="44">
        <v>175.57</v>
      </c>
      <c r="V153" s="44">
        <v>159.41999999999999</v>
      </c>
      <c r="W153" s="44">
        <v>22.49</v>
      </c>
      <c r="X153" s="44">
        <v>30.28</v>
      </c>
      <c r="Y153" s="44">
        <v>125.91</v>
      </c>
      <c r="Z153" s="44">
        <v>0.81</v>
      </c>
      <c r="AA153" s="44">
        <v>4.62</v>
      </c>
      <c r="AB153" s="44">
        <v>0.28000000000000003</v>
      </c>
      <c r="AC153" s="44">
        <v>4.68</v>
      </c>
      <c r="AD153" s="44">
        <v>2.1800000000000002</v>
      </c>
      <c r="AE153" s="44">
        <v>0.06</v>
      </c>
      <c r="AF153" s="44">
        <v>0.06</v>
      </c>
      <c r="AG153" s="44">
        <v>0.88</v>
      </c>
      <c r="AH153" s="44">
        <v>2.57</v>
      </c>
      <c r="AI153" s="44">
        <v>0.23</v>
      </c>
      <c r="AJ153" s="9">
        <v>0</v>
      </c>
      <c r="AK153" s="9">
        <v>43.93</v>
      </c>
      <c r="AL153" s="9">
        <v>45.73</v>
      </c>
      <c r="AM153" s="9">
        <v>70.02</v>
      </c>
      <c r="AN153" s="9">
        <v>23.22</v>
      </c>
      <c r="AO153" s="9">
        <v>13.77</v>
      </c>
      <c r="AP153" s="9">
        <v>27.53</v>
      </c>
      <c r="AQ153" s="9">
        <v>10.41</v>
      </c>
      <c r="AR153" s="9">
        <v>49.8</v>
      </c>
      <c r="AS153" s="9">
        <v>30.88</v>
      </c>
      <c r="AT153" s="9">
        <v>43.09</v>
      </c>
      <c r="AU153" s="9">
        <v>35.549999999999997</v>
      </c>
      <c r="AV153" s="9">
        <v>18.670000000000002</v>
      </c>
      <c r="AW153" s="9">
        <v>33.04</v>
      </c>
      <c r="AX153" s="9">
        <v>276.27</v>
      </c>
      <c r="AY153" s="9">
        <v>0</v>
      </c>
      <c r="AZ153" s="9">
        <v>90.01</v>
      </c>
      <c r="BA153" s="9">
        <v>39.14</v>
      </c>
      <c r="BB153" s="9">
        <v>25.97</v>
      </c>
      <c r="BC153" s="9">
        <v>20.59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0.25</v>
      </c>
      <c r="BL153" s="9">
        <v>0</v>
      </c>
      <c r="BM153" s="9">
        <v>0.16</v>
      </c>
      <c r="BN153" s="9">
        <v>0.01</v>
      </c>
      <c r="BO153" s="9">
        <v>0.03</v>
      </c>
      <c r="BP153" s="9">
        <v>0</v>
      </c>
      <c r="BQ153" s="9">
        <v>0</v>
      </c>
      <c r="BR153" s="9">
        <v>0</v>
      </c>
      <c r="BS153" s="9">
        <v>0.93</v>
      </c>
      <c r="BT153" s="9">
        <v>0</v>
      </c>
      <c r="BU153" s="9">
        <v>0</v>
      </c>
      <c r="BV153" s="9">
        <v>2.3199999999999998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60.19</v>
      </c>
      <c r="CC153" s="19"/>
      <c r="CD153" s="19"/>
      <c r="CE153" s="9">
        <v>4.67</v>
      </c>
      <c r="CG153" s="9">
        <v>86.1</v>
      </c>
      <c r="CH153" s="9">
        <v>17.64</v>
      </c>
      <c r="CI153" s="9">
        <v>51.87</v>
      </c>
      <c r="CJ153" s="9">
        <v>864.5</v>
      </c>
      <c r="CK153" s="9">
        <v>301.52999999999997</v>
      </c>
      <c r="CL153" s="9">
        <v>583.01</v>
      </c>
      <c r="CM153" s="9">
        <v>20.63</v>
      </c>
      <c r="CN153" s="9">
        <v>20.63</v>
      </c>
      <c r="CO153" s="9">
        <v>20.63</v>
      </c>
      <c r="CP153" s="9">
        <v>0</v>
      </c>
      <c r="CQ153" s="9">
        <v>0.42</v>
      </c>
    </row>
    <row r="154" spans="1:95" s="10" customFormat="1" x14ac:dyDescent="0.25">
      <c r="A154" s="25"/>
      <c r="B154" s="26" t="s">
        <v>117</v>
      </c>
      <c r="C154" s="27">
        <f t="shared" ref="C154:AI154" si="28">SUM(C148:C153)</f>
        <v>630</v>
      </c>
      <c r="D154" s="45">
        <f t="shared" si="28"/>
        <v>17</v>
      </c>
      <c r="E154" s="45">
        <f t="shared" si="28"/>
        <v>13.39</v>
      </c>
      <c r="F154" s="45">
        <f t="shared" si="28"/>
        <v>14.489999999999998</v>
      </c>
      <c r="G154" s="45">
        <f t="shared" si="28"/>
        <v>7.16</v>
      </c>
      <c r="H154" s="45">
        <f t="shared" si="28"/>
        <v>76.180000000000007</v>
      </c>
      <c r="I154" s="51">
        <f t="shared" si="28"/>
        <v>493.00739211199993</v>
      </c>
      <c r="J154" s="45">
        <f t="shared" si="28"/>
        <v>4.5600000000000005</v>
      </c>
      <c r="K154" s="45">
        <f t="shared" si="28"/>
        <v>3.98</v>
      </c>
      <c r="L154" s="45">
        <f t="shared" si="28"/>
        <v>0</v>
      </c>
      <c r="M154" s="45">
        <f t="shared" si="28"/>
        <v>0</v>
      </c>
      <c r="N154" s="45">
        <f t="shared" si="28"/>
        <v>22.58</v>
      </c>
      <c r="O154" s="45">
        <f t="shared" si="28"/>
        <v>46.73</v>
      </c>
      <c r="P154" s="45">
        <f t="shared" si="28"/>
        <v>6.87</v>
      </c>
      <c r="Q154" s="45">
        <f t="shared" si="28"/>
        <v>0</v>
      </c>
      <c r="R154" s="45">
        <f t="shared" si="28"/>
        <v>0</v>
      </c>
      <c r="S154" s="45">
        <f t="shared" si="28"/>
        <v>1.1599999999999999</v>
      </c>
      <c r="T154" s="45">
        <f t="shared" si="28"/>
        <v>6.35</v>
      </c>
      <c r="U154" s="45">
        <f t="shared" si="28"/>
        <v>872.79</v>
      </c>
      <c r="V154" s="45">
        <f t="shared" si="28"/>
        <v>1203.7800000000002</v>
      </c>
      <c r="W154" s="45">
        <f t="shared" si="28"/>
        <v>100.99999999999999</v>
      </c>
      <c r="X154" s="45">
        <f t="shared" si="28"/>
        <v>91.68</v>
      </c>
      <c r="Y154" s="45">
        <f t="shared" si="28"/>
        <v>293.49</v>
      </c>
      <c r="Z154" s="45">
        <f t="shared" si="28"/>
        <v>4.42</v>
      </c>
      <c r="AA154" s="45">
        <f t="shared" si="28"/>
        <v>23.37</v>
      </c>
      <c r="AB154" s="45">
        <f t="shared" si="28"/>
        <v>919.69</v>
      </c>
      <c r="AC154" s="45">
        <f t="shared" si="28"/>
        <v>213.72</v>
      </c>
      <c r="AD154" s="45">
        <f t="shared" si="28"/>
        <v>3.74</v>
      </c>
      <c r="AE154" s="45">
        <f t="shared" si="28"/>
        <v>0.29000000000000004</v>
      </c>
      <c r="AF154" s="45">
        <f t="shared" si="28"/>
        <v>0.25</v>
      </c>
      <c r="AG154" s="45">
        <f t="shared" si="28"/>
        <v>3.0300000000000002</v>
      </c>
      <c r="AH154" s="45">
        <f t="shared" si="28"/>
        <v>6.76</v>
      </c>
      <c r="AI154" s="45">
        <f t="shared" si="28"/>
        <v>17.11</v>
      </c>
      <c r="AJ154" s="10">
        <v>0</v>
      </c>
      <c r="AK154" s="10">
        <v>470.7</v>
      </c>
      <c r="AL154" s="10">
        <v>432.05</v>
      </c>
      <c r="AM154" s="10">
        <v>739.26</v>
      </c>
      <c r="AN154" s="10">
        <v>292.27999999999997</v>
      </c>
      <c r="AO154" s="10">
        <v>149.4</v>
      </c>
      <c r="AP154" s="10">
        <v>311.52999999999997</v>
      </c>
      <c r="AQ154" s="10">
        <v>108.84</v>
      </c>
      <c r="AR154" s="10">
        <v>513.96</v>
      </c>
      <c r="AS154" s="10">
        <v>376.17</v>
      </c>
      <c r="AT154" s="10">
        <v>457.66</v>
      </c>
      <c r="AU154" s="10">
        <v>516.9</v>
      </c>
      <c r="AV154" s="10">
        <v>198.97</v>
      </c>
      <c r="AW154" s="10">
        <v>378.83</v>
      </c>
      <c r="AX154" s="10">
        <v>2831.68</v>
      </c>
      <c r="AY154" s="10">
        <v>0</v>
      </c>
      <c r="AZ154" s="10">
        <v>887.81</v>
      </c>
      <c r="BA154" s="10">
        <v>465.78</v>
      </c>
      <c r="BB154" s="10">
        <v>270.37</v>
      </c>
      <c r="BC154" s="10">
        <v>200.15</v>
      </c>
      <c r="BD154" s="10">
        <v>0.09</v>
      </c>
      <c r="BE154" s="10">
        <v>0.04</v>
      </c>
      <c r="BF154" s="10">
        <v>0.02</v>
      </c>
      <c r="BG154" s="10">
        <v>0.05</v>
      </c>
      <c r="BH154" s="10">
        <v>0.06</v>
      </c>
      <c r="BI154" s="10">
        <v>0.26</v>
      </c>
      <c r="BJ154" s="10">
        <v>0</v>
      </c>
      <c r="BK154" s="10">
        <v>1.23</v>
      </c>
      <c r="BL154" s="10">
        <v>0</v>
      </c>
      <c r="BM154" s="10">
        <v>0.46</v>
      </c>
      <c r="BN154" s="10">
        <v>0.02</v>
      </c>
      <c r="BO154" s="10">
        <v>0.04</v>
      </c>
      <c r="BP154" s="10">
        <v>0</v>
      </c>
      <c r="BQ154" s="10">
        <v>0.05</v>
      </c>
      <c r="BR154" s="10">
        <v>0.09</v>
      </c>
      <c r="BS154" s="10">
        <v>1.97</v>
      </c>
      <c r="BT154" s="10">
        <v>0</v>
      </c>
      <c r="BU154" s="10">
        <v>0</v>
      </c>
      <c r="BV154" s="10">
        <v>3.85</v>
      </c>
      <c r="BW154" s="10">
        <v>0.04</v>
      </c>
      <c r="BX154" s="10">
        <v>0</v>
      </c>
      <c r="BY154" s="10">
        <v>0</v>
      </c>
      <c r="BZ154" s="10">
        <v>0</v>
      </c>
      <c r="CA154" s="10">
        <v>0</v>
      </c>
      <c r="CB154" s="10">
        <v>828.33</v>
      </c>
      <c r="CC154" s="8"/>
      <c r="CD154" s="8" t="e">
        <f>$I$154/#REF!*100</f>
        <v>#REF!</v>
      </c>
      <c r="CE154" s="10">
        <v>162.72</v>
      </c>
      <c r="CG154" s="10">
        <v>161.82</v>
      </c>
      <c r="CH154" s="10">
        <v>61.39</v>
      </c>
      <c r="CI154" s="10">
        <v>111.61</v>
      </c>
      <c r="CJ154" s="10">
        <v>3682.85</v>
      </c>
      <c r="CK154" s="10">
        <v>1624.6</v>
      </c>
      <c r="CL154" s="10">
        <v>2653.73</v>
      </c>
      <c r="CM154" s="10">
        <v>124.58</v>
      </c>
      <c r="CN154" s="10">
        <v>85.4</v>
      </c>
      <c r="CO154" s="10">
        <v>104.99</v>
      </c>
      <c r="CP154" s="10">
        <v>13.5</v>
      </c>
      <c r="CQ154" s="10">
        <v>1.95</v>
      </c>
    </row>
    <row r="155" spans="1:95" x14ac:dyDescent="0.25">
      <c r="B155" s="32" t="s">
        <v>184</v>
      </c>
    </row>
    <row r="156" spans="1:95" s="23" customFormat="1" x14ac:dyDescent="0.25">
      <c r="A156" s="20" t="str">
        <f>"-"</f>
        <v>-</v>
      </c>
      <c r="B156" s="21" t="s">
        <v>112</v>
      </c>
      <c r="C156" s="22">
        <v>20</v>
      </c>
      <c r="D156" s="43">
        <v>1.2</v>
      </c>
      <c r="E156" s="43">
        <v>0</v>
      </c>
      <c r="F156" s="43">
        <v>0.24</v>
      </c>
      <c r="G156" s="43">
        <v>0.24</v>
      </c>
      <c r="H156" s="43">
        <v>8.34</v>
      </c>
      <c r="I156" s="49">
        <v>38.196000000000005</v>
      </c>
      <c r="J156" s="43">
        <v>0.04</v>
      </c>
      <c r="K156" s="43">
        <v>0</v>
      </c>
      <c r="L156" s="43">
        <v>0</v>
      </c>
      <c r="M156" s="43">
        <v>0</v>
      </c>
      <c r="N156" s="43">
        <v>0.24</v>
      </c>
      <c r="O156" s="43">
        <v>6.44</v>
      </c>
      <c r="P156" s="43">
        <v>1.66</v>
      </c>
      <c r="Q156" s="43">
        <v>0</v>
      </c>
      <c r="R156" s="43">
        <v>0</v>
      </c>
      <c r="S156" s="43">
        <v>0.2</v>
      </c>
      <c r="T156" s="43">
        <v>0.5</v>
      </c>
      <c r="U156" s="43">
        <v>122</v>
      </c>
      <c r="V156" s="43">
        <v>49</v>
      </c>
      <c r="W156" s="43">
        <v>7</v>
      </c>
      <c r="X156" s="43">
        <v>9.4</v>
      </c>
      <c r="Y156" s="43">
        <v>31.6</v>
      </c>
      <c r="Z156" s="43">
        <v>0.78</v>
      </c>
      <c r="AA156" s="43">
        <v>0</v>
      </c>
      <c r="AB156" s="43">
        <v>1</v>
      </c>
      <c r="AC156" s="43">
        <v>0.2</v>
      </c>
      <c r="AD156" s="43">
        <v>0.28000000000000003</v>
      </c>
      <c r="AE156" s="43">
        <v>0.04</v>
      </c>
      <c r="AF156" s="43">
        <v>0.02</v>
      </c>
      <c r="AG156" s="43">
        <v>0.14000000000000001</v>
      </c>
      <c r="AH156" s="43">
        <v>0.4</v>
      </c>
      <c r="AI156" s="43">
        <v>0</v>
      </c>
      <c r="AJ156" s="23">
        <v>0</v>
      </c>
      <c r="AK156" s="23">
        <v>64.400000000000006</v>
      </c>
      <c r="AL156" s="23">
        <v>49.6</v>
      </c>
      <c r="AM156" s="23">
        <v>85.4</v>
      </c>
      <c r="AN156" s="23">
        <v>44.6</v>
      </c>
      <c r="AO156" s="23">
        <v>18.600000000000001</v>
      </c>
      <c r="AP156" s="23">
        <v>39.6</v>
      </c>
      <c r="AQ156" s="23">
        <v>16</v>
      </c>
      <c r="AR156" s="23">
        <v>74.2</v>
      </c>
      <c r="AS156" s="23">
        <v>59.4</v>
      </c>
      <c r="AT156" s="23">
        <v>58.2</v>
      </c>
      <c r="AU156" s="23">
        <v>92.8</v>
      </c>
      <c r="AV156" s="23">
        <v>24.8</v>
      </c>
      <c r="AW156" s="23">
        <v>62</v>
      </c>
      <c r="AX156" s="23">
        <v>311.8</v>
      </c>
      <c r="AY156" s="23">
        <v>0</v>
      </c>
      <c r="AZ156" s="23">
        <v>105.2</v>
      </c>
      <c r="BA156" s="23">
        <v>58.2</v>
      </c>
      <c r="BB156" s="23">
        <v>36</v>
      </c>
      <c r="BC156" s="23">
        <v>26</v>
      </c>
      <c r="BD156" s="23">
        <v>0</v>
      </c>
      <c r="BE156" s="23">
        <v>0</v>
      </c>
      <c r="BF156" s="23">
        <v>0</v>
      </c>
      <c r="BG156" s="23">
        <v>0</v>
      </c>
      <c r="BH156" s="23">
        <v>0</v>
      </c>
      <c r="BI156" s="23">
        <v>0</v>
      </c>
      <c r="BJ156" s="23">
        <v>0</v>
      </c>
      <c r="BK156" s="23">
        <v>0.03</v>
      </c>
      <c r="BL156" s="23">
        <v>0</v>
      </c>
      <c r="BM156" s="23">
        <v>0</v>
      </c>
      <c r="BN156" s="23">
        <v>0</v>
      </c>
      <c r="BO156" s="23">
        <v>0</v>
      </c>
      <c r="BP156" s="23">
        <v>0</v>
      </c>
      <c r="BQ156" s="23">
        <v>0</v>
      </c>
      <c r="BR156" s="23">
        <v>0</v>
      </c>
      <c r="BS156" s="23">
        <v>0.02</v>
      </c>
      <c r="BT156" s="23">
        <v>0</v>
      </c>
      <c r="BU156" s="23">
        <v>0</v>
      </c>
      <c r="BV156" s="23">
        <v>0.1</v>
      </c>
      <c r="BW156" s="23">
        <v>0.02</v>
      </c>
      <c r="BX156" s="23">
        <v>0</v>
      </c>
      <c r="BY156" s="23">
        <v>0</v>
      </c>
      <c r="BZ156" s="23">
        <v>0</v>
      </c>
      <c r="CA156" s="23">
        <v>0</v>
      </c>
      <c r="CB156" s="23">
        <v>9.4</v>
      </c>
      <c r="CC156" s="24"/>
      <c r="CD156" s="24"/>
      <c r="CE156" s="23">
        <v>0.17</v>
      </c>
      <c r="CG156" s="23">
        <v>2</v>
      </c>
      <c r="CH156" s="23">
        <v>2</v>
      </c>
      <c r="CI156" s="23">
        <v>2</v>
      </c>
      <c r="CJ156" s="23">
        <v>380</v>
      </c>
      <c r="CK156" s="23">
        <v>146.4</v>
      </c>
      <c r="CL156" s="23">
        <v>263.2</v>
      </c>
      <c r="CM156" s="23">
        <v>3.8</v>
      </c>
      <c r="CN156" s="23">
        <v>3.16</v>
      </c>
      <c r="CO156" s="23">
        <v>3.48</v>
      </c>
      <c r="CP156" s="23">
        <v>0</v>
      </c>
      <c r="CQ156" s="23">
        <v>0</v>
      </c>
    </row>
    <row r="157" spans="1:95" s="23" customFormat="1" x14ac:dyDescent="0.25">
      <c r="A157" s="20" t="str">
        <f>"-"</f>
        <v>-</v>
      </c>
      <c r="B157" s="21" t="s">
        <v>182</v>
      </c>
      <c r="C157" s="22">
        <v>180</v>
      </c>
      <c r="D157" s="43">
        <v>0.9</v>
      </c>
      <c r="E157" s="43">
        <v>0</v>
      </c>
      <c r="F157" s="43">
        <v>0.18</v>
      </c>
      <c r="G157" s="43">
        <v>0</v>
      </c>
      <c r="H157" s="43">
        <v>18.54</v>
      </c>
      <c r="I157" s="49">
        <v>77.831999999999994</v>
      </c>
      <c r="J157" s="43">
        <v>0</v>
      </c>
      <c r="K157" s="43">
        <v>0</v>
      </c>
      <c r="L157" s="43">
        <v>0</v>
      </c>
      <c r="M157" s="43">
        <v>0</v>
      </c>
      <c r="N157" s="43">
        <v>17.82</v>
      </c>
      <c r="O157" s="43">
        <v>0.36</v>
      </c>
      <c r="P157" s="43">
        <v>0.36</v>
      </c>
      <c r="Q157" s="43">
        <v>0</v>
      </c>
      <c r="R157" s="43">
        <v>0</v>
      </c>
      <c r="S157" s="43">
        <v>0.9</v>
      </c>
      <c r="T157" s="43">
        <v>0.54</v>
      </c>
      <c r="U157" s="43">
        <v>10.8</v>
      </c>
      <c r="V157" s="43">
        <v>216</v>
      </c>
      <c r="W157" s="43">
        <v>12.6</v>
      </c>
      <c r="X157" s="43">
        <v>7.2</v>
      </c>
      <c r="Y157" s="43">
        <v>12.6</v>
      </c>
      <c r="Z157" s="43">
        <v>2.52</v>
      </c>
      <c r="AA157" s="43">
        <v>0</v>
      </c>
      <c r="AB157" s="43">
        <v>0</v>
      </c>
      <c r="AC157" s="43">
        <v>0</v>
      </c>
      <c r="AD157" s="43">
        <v>0.18</v>
      </c>
      <c r="AE157" s="43">
        <v>0.02</v>
      </c>
      <c r="AF157" s="43">
        <v>0.02</v>
      </c>
      <c r="AG157" s="43">
        <v>0.18</v>
      </c>
      <c r="AH157" s="43">
        <v>0.36</v>
      </c>
      <c r="AI157" s="43">
        <v>3.6</v>
      </c>
      <c r="AJ157" s="23">
        <v>0.36</v>
      </c>
      <c r="AK157" s="23">
        <v>14.4</v>
      </c>
      <c r="AL157" s="23">
        <v>18</v>
      </c>
      <c r="AM157" s="23">
        <v>25.2</v>
      </c>
      <c r="AN157" s="23">
        <v>25.2</v>
      </c>
      <c r="AO157" s="23">
        <v>3.6</v>
      </c>
      <c r="AP157" s="23">
        <v>14.4</v>
      </c>
      <c r="AQ157" s="23">
        <v>3.6</v>
      </c>
      <c r="AR157" s="23">
        <v>12.6</v>
      </c>
      <c r="AS157" s="23">
        <v>23.4</v>
      </c>
      <c r="AT157" s="23">
        <v>14.4</v>
      </c>
      <c r="AU157" s="23">
        <v>104.4</v>
      </c>
      <c r="AV157" s="23">
        <v>9</v>
      </c>
      <c r="AW157" s="23">
        <v>19.8</v>
      </c>
      <c r="AX157" s="23">
        <v>57.6</v>
      </c>
      <c r="AY157" s="23">
        <v>0</v>
      </c>
      <c r="AZ157" s="23">
        <v>18</v>
      </c>
      <c r="BA157" s="23">
        <v>21.6</v>
      </c>
      <c r="BB157" s="23">
        <v>9</v>
      </c>
      <c r="BC157" s="23">
        <v>7.2</v>
      </c>
      <c r="BD157" s="23">
        <v>0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</v>
      </c>
      <c r="BT157" s="23">
        <v>0</v>
      </c>
      <c r="BU157" s="23">
        <v>0</v>
      </c>
      <c r="BV157" s="23">
        <v>0</v>
      </c>
      <c r="BW157" s="23">
        <v>0</v>
      </c>
      <c r="BX157" s="23">
        <v>0</v>
      </c>
      <c r="BY157" s="23">
        <v>0</v>
      </c>
      <c r="BZ157" s="23">
        <v>0</v>
      </c>
      <c r="CA157" s="23">
        <v>0</v>
      </c>
      <c r="CB157" s="23">
        <v>158.58000000000001</v>
      </c>
      <c r="CC157" s="24"/>
      <c r="CD157" s="24"/>
      <c r="CE157" s="23">
        <v>0</v>
      </c>
      <c r="CG157" s="23">
        <v>3.6</v>
      </c>
      <c r="CH157" s="23">
        <v>3.6</v>
      </c>
      <c r="CI157" s="23">
        <v>3.6</v>
      </c>
      <c r="CJ157" s="23">
        <v>360</v>
      </c>
      <c r="CK157" s="23">
        <v>163.80000000000001</v>
      </c>
      <c r="CL157" s="23">
        <v>261.89999999999998</v>
      </c>
      <c r="CM157" s="23">
        <v>0.54</v>
      </c>
      <c r="CN157" s="23">
        <v>0.54</v>
      </c>
      <c r="CO157" s="23">
        <v>0.54</v>
      </c>
      <c r="CP157" s="23">
        <v>0</v>
      </c>
      <c r="CQ157" s="23">
        <v>0</v>
      </c>
    </row>
    <row r="158" spans="1:95" s="9" customFormat="1" ht="31.5" x14ac:dyDescent="0.25">
      <c r="A158" s="16" t="str">
        <f>"9/4"</f>
        <v>9/4</v>
      </c>
      <c r="B158" s="33" t="s">
        <v>131</v>
      </c>
      <c r="C158" s="18">
        <v>180</v>
      </c>
      <c r="D158" s="44">
        <v>4.67</v>
      </c>
      <c r="E158" s="44">
        <v>1.95</v>
      </c>
      <c r="F158" s="44">
        <v>5.24</v>
      </c>
      <c r="G158" s="44">
        <v>0.39</v>
      </c>
      <c r="H158" s="44">
        <v>36.46</v>
      </c>
      <c r="I158" s="50">
        <v>210.77498880000002</v>
      </c>
      <c r="J158" s="44">
        <v>3.39</v>
      </c>
      <c r="K158" s="44">
        <v>0.1</v>
      </c>
      <c r="L158" s="44">
        <v>0</v>
      </c>
      <c r="M158" s="44">
        <v>0</v>
      </c>
      <c r="N158" s="44">
        <v>7.91</v>
      </c>
      <c r="O158" s="44">
        <v>27.42</v>
      </c>
      <c r="P158" s="44">
        <v>1.1299999999999999</v>
      </c>
      <c r="Q158" s="44">
        <v>0</v>
      </c>
      <c r="R158" s="44">
        <v>0</v>
      </c>
      <c r="S158" s="44">
        <v>7.0000000000000007E-2</v>
      </c>
      <c r="T158" s="44">
        <v>1.27</v>
      </c>
      <c r="U158" s="44">
        <v>211.28</v>
      </c>
      <c r="V158" s="44">
        <v>138.28</v>
      </c>
      <c r="W158" s="44">
        <v>84.43</v>
      </c>
      <c r="X158" s="44">
        <v>27.88</v>
      </c>
      <c r="Y158" s="44">
        <v>113.31</v>
      </c>
      <c r="Z158" s="44">
        <v>0.48</v>
      </c>
      <c r="AA158" s="44">
        <v>31.5</v>
      </c>
      <c r="AB158" s="44">
        <v>18.23</v>
      </c>
      <c r="AC158" s="44">
        <v>35.1</v>
      </c>
      <c r="AD158" s="44">
        <v>0.2</v>
      </c>
      <c r="AE158" s="44">
        <v>0.05</v>
      </c>
      <c r="AF158" s="44">
        <v>0.11</v>
      </c>
      <c r="AG158" s="44">
        <v>0.6</v>
      </c>
      <c r="AH158" s="44">
        <v>1.86</v>
      </c>
      <c r="AI158" s="44">
        <v>0.35</v>
      </c>
      <c r="AJ158" s="9">
        <v>0</v>
      </c>
      <c r="AK158" s="9">
        <v>164.85</v>
      </c>
      <c r="AL158" s="9">
        <v>129.87</v>
      </c>
      <c r="AM158" s="9">
        <v>243.96</v>
      </c>
      <c r="AN158" s="9">
        <v>102.89</v>
      </c>
      <c r="AO158" s="9">
        <v>62.84</v>
      </c>
      <c r="AP158" s="9">
        <v>95.21</v>
      </c>
      <c r="AQ158" s="9">
        <v>40.700000000000003</v>
      </c>
      <c r="AR158" s="9">
        <v>145.44</v>
      </c>
      <c r="AS158" s="9">
        <v>152.94</v>
      </c>
      <c r="AT158" s="9">
        <v>199.07</v>
      </c>
      <c r="AU158" s="9">
        <v>212.08</v>
      </c>
      <c r="AV158" s="9">
        <v>67.52</v>
      </c>
      <c r="AW158" s="9">
        <v>125.24</v>
      </c>
      <c r="AX158" s="9">
        <v>471.96</v>
      </c>
      <c r="AY158" s="9">
        <v>0</v>
      </c>
      <c r="AZ158" s="9">
        <v>130.18</v>
      </c>
      <c r="BA158" s="9">
        <v>130.44999999999999</v>
      </c>
      <c r="BB158" s="9">
        <v>114.4</v>
      </c>
      <c r="BC158" s="9">
        <v>53.61</v>
      </c>
      <c r="BD158" s="9">
        <v>0.12</v>
      </c>
      <c r="BE158" s="9">
        <v>0.05</v>
      </c>
      <c r="BF158" s="9">
        <v>0.03</v>
      </c>
      <c r="BG158" s="9">
        <v>7.0000000000000007E-2</v>
      </c>
      <c r="BH158" s="9">
        <v>0.08</v>
      </c>
      <c r="BI158" s="9">
        <v>0.35</v>
      </c>
      <c r="BJ158" s="9">
        <v>0</v>
      </c>
      <c r="BK158" s="9">
        <v>1.04</v>
      </c>
      <c r="BL158" s="9">
        <v>0</v>
      </c>
      <c r="BM158" s="9">
        <v>0.32</v>
      </c>
      <c r="BN158" s="9">
        <v>0</v>
      </c>
      <c r="BO158" s="9">
        <v>0</v>
      </c>
      <c r="BP158" s="9">
        <v>0</v>
      </c>
      <c r="BQ158" s="9">
        <v>7.0000000000000007E-2</v>
      </c>
      <c r="BR158" s="9">
        <v>0.1</v>
      </c>
      <c r="BS158" s="9">
        <v>0.92</v>
      </c>
      <c r="BT158" s="9">
        <v>0</v>
      </c>
      <c r="BU158" s="9">
        <v>0</v>
      </c>
      <c r="BV158" s="9">
        <v>0.11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134.25</v>
      </c>
      <c r="CC158" s="19"/>
      <c r="CD158" s="19"/>
      <c r="CE158" s="9">
        <v>34.54</v>
      </c>
      <c r="CG158" s="9">
        <v>26.6</v>
      </c>
      <c r="CH158" s="9">
        <v>12.74</v>
      </c>
      <c r="CI158" s="9">
        <v>19.670000000000002</v>
      </c>
      <c r="CJ158" s="9">
        <v>2001.43</v>
      </c>
      <c r="CK158" s="9">
        <v>924.09</v>
      </c>
      <c r="CL158" s="9">
        <v>1462.76</v>
      </c>
      <c r="CM158" s="9">
        <v>28.03</v>
      </c>
      <c r="CN158" s="9">
        <v>12.22</v>
      </c>
      <c r="CO158" s="9">
        <v>20.13</v>
      </c>
      <c r="CP158" s="9">
        <v>4.5</v>
      </c>
      <c r="CQ158" s="9">
        <v>0.45</v>
      </c>
    </row>
    <row r="159" spans="1:95" s="10" customFormat="1" ht="15.75" customHeight="1" x14ac:dyDescent="0.25">
      <c r="A159" s="25"/>
      <c r="B159" s="34" t="s">
        <v>185</v>
      </c>
      <c r="C159" s="27">
        <f>SUM(C156:C158)</f>
        <v>380</v>
      </c>
      <c r="D159" s="45">
        <f t="shared" ref="D159:AI159" si="29">SUM(D156:D158)</f>
        <v>6.77</v>
      </c>
      <c r="E159" s="45">
        <f t="shared" si="29"/>
        <v>1.95</v>
      </c>
      <c r="F159" s="45">
        <f t="shared" si="29"/>
        <v>5.66</v>
      </c>
      <c r="G159" s="45">
        <f t="shared" si="29"/>
        <v>0.63</v>
      </c>
      <c r="H159" s="45">
        <f t="shared" si="29"/>
        <v>63.34</v>
      </c>
      <c r="I159" s="51">
        <f t="shared" si="29"/>
        <v>326.80298879999998</v>
      </c>
      <c r="J159" s="45">
        <f t="shared" si="29"/>
        <v>3.43</v>
      </c>
      <c r="K159" s="45">
        <f t="shared" si="29"/>
        <v>0.1</v>
      </c>
      <c r="L159" s="45">
        <f t="shared" si="29"/>
        <v>0</v>
      </c>
      <c r="M159" s="45">
        <f t="shared" si="29"/>
        <v>0</v>
      </c>
      <c r="N159" s="45">
        <f t="shared" si="29"/>
        <v>25.97</v>
      </c>
      <c r="O159" s="45">
        <f t="shared" si="29"/>
        <v>34.22</v>
      </c>
      <c r="P159" s="45">
        <f t="shared" si="29"/>
        <v>3.15</v>
      </c>
      <c r="Q159" s="45">
        <f t="shared" si="29"/>
        <v>0</v>
      </c>
      <c r="R159" s="45">
        <f t="shared" si="29"/>
        <v>0</v>
      </c>
      <c r="S159" s="45">
        <f t="shared" si="29"/>
        <v>1.1700000000000002</v>
      </c>
      <c r="T159" s="45">
        <f t="shared" si="29"/>
        <v>2.31</v>
      </c>
      <c r="U159" s="45">
        <f t="shared" si="29"/>
        <v>344.08000000000004</v>
      </c>
      <c r="V159" s="45">
        <f t="shared" si="29"/>
        <v>403.28</v>
      </c>
      <c r="W159" s="45">
        <f t="shared" si="29"/>
        <v>104.03</v>
      </c>
      <c r="X159" s="45">
        <f t="shared" si="29"/>
        <v>44.480000000000004</v>
      </c>
      <c r="Y159" s="45">
        <f t="shared" si="29"/>
        <v>157.51</v>
      </c>
      <c r="Z159" s="45">
        <f t="shared" si="29"/>
        <v>3.78</v>
      </c>
      <c r="AA159" s="45">
        <f t="shared" si="29"/>
        <v>31.5</v>
      </c>
      <c r="AB159" s="45">
        <f t="shared" si="29"/>
        <v>19.23</v>
      </c>
      <c r="AC159" s="45">
        <f t="shared" si="29"/>
        <v>35.300000000000004</v>
      </c>
      <c r="AD159" s="45">
        <f t="shared" si="29"/>
        <v>0.66</v>
      </c>
      <c r="AE159" s="45">
        <f t="shared" si="29"/>
        <v>0.11</v>
      </c>
      <c r="AF159" s="45">
        <f t="shared" si="29"/>
        <v>0.15</v>
      </c>
      <c r="AG159" s="45">
        <f t="shared" si="29"/>
        <v>0.91999999999999993</v>
      </c>
      <c r="AH159" s="45">
        <f t="shared" si="29"/>
        <v>2.62</v>
      </c>
      <c r="AI159" s="45">
        <f t="shared" si="29"/>
        <v>3.95</v>
      </c>
      <c r="AJ159" s="10">
        <v>0.36</v>
      </c>
      <c r="AK159" s="10">
        <v>146.43</v>
      </c>
      <c r="AL159" s="10">
        <v>129.43</v>
      </c>
      <c r="AM159" s="10">
        <v>226.44</v>
      </c>
      <c r="AN159" s="10">
        <v>106</v>
      </c>
      <c r="AO159" s="10">
        <v>44.27</v>
      </c>
      <c r="AP159" s="10">
        <v>98.84</v>
      </c>
      <c r="AQ159" s="10">
        <v>34.33</v>
      </c>
      <c r="AR159" s="10">
        <v>158.66999999999999</v>
      </c>
      <c r="AS159" s="10">
        <v>130.32</v>
      </c>
      <c r="AT159" s="10">
        <v>129.88999999999999</v>
      </c>
      <c r="AU159" s="10">
        <v>246.38</v>
      </c>
      <c r="AV159" s="10">
        <v>62.69</v>
      </c>
      <c r="AW159" s="10">
        <v>132.02000000000001</v>
      </c>
      <c r="AX159" s="10">
        <v>810.42</v>
      </c>
      <c r="AY159" s="10">
        <v>0</v>
      </c>
      <c r="AZ159" s="10">
        <v>262.17</v>
      </c>
      <c r="BA159" s="10">
        <v>151.81</v>
      </c>
      <c r="BB159" s="10">
        <v>81.16</v>
      </c>
      <c r="BC159" s="10">
        <v>61.81</v>
      </c>
      <c r="BD159" s="10">
        <v>7.0000000000000007E-2</v>
      </c>
      <c r="BE159" s="10">
        <v>0.01</v>
      </c>
      <c r="BF159" s="10">
        <v>0.01</v>
      </c>
      <c r="BG159" s="10">
        <v>0.03</v>
      </c>
      <c r="BH159" s="10">
        <v>0.04</v>
      </c>
      <c r="BI159" s="10">
        <v>0.14000000000000001</v>
      </c>
      <c r="BJ159" s="10">
        <v>0</v>
      </c>
      <c r="BK159" s="10">
        <v>0.49</v>
      </c>
      <c r="BL159" s="10">
        <v>0</v>
      </c>
      <c r="BM159" s="10">
        <v>0.14000000000000001</v>
      </c>
      <c r="BN159" s="10">
        <v>0</v>
      </c>
      <c r="BO159" s="10">
        <v>0</v>
      </c>
      <c r="BP159" s="10">
        <v>0</v>
      </c>
      <c r="BQ159" s="10">
        <v>0.01</v>
      </c>
      <c r="BR159" s="10">
        <v>0.05</v>
      </c>
      <c r="BS159" s="10">
        <v>0.42</v>
      </c>
      <c r="BT159" s="10">
        <v>0</v>
      </c>
      <c r="BU159" s="10">
        <v>0</v>
      </c>
      <c r="BV159" s="10">
        <v>0.17</v>
      </c>
      <c r="BW159" s="10">
        <v>0.02</v>
      </c>
      <c r="BX159" s="10">
        <v>0</v>
      </c>
      <c r="BY159" s="10">
        <v>0</v>
      </c>
      <c r="BZ159" s="10">
        <v>0</v>
      </c>
      <c r="CA159" s="10">
        <v>0</v>
      </c>
      <c r="CB159" s="10">
        <v>318.64</v>
      </c>
      <c r="CC159" s="8"/>
      <c r="CD159" s="8" t="e">
        <f>$I$159/#REF!*100</f>
        <v>#REF!</v>
      </c>
      <c r="CE159" s="10">
        <v>38.9</v>
      </c>
      <c r="CG159" s="10">
        <v>7.04</v>
      </c>
      <c r="CH159" s="10">
        <v>6.15</v>
      </c>
      <c r="CI159" s="10">
        <v>6.6</v>
      </c>
      <c r="CJ159" s="10">
        <v>786.49</v>
      </c>
      <c r="CK159" s="10">
        <v>330.75</v>
      </c>
      <c r="CL159" s="10">
        <v>558.62</v>
      </c>
      <c r="CM159" s="10">
        <v>5.25</v>
      </c>
      <c r="CN159" s="10">
        <v>3.91</v>
      </c>
      <c r="CO159" s="10">
        <v>4.58</v>
      </c>
      <c r="CP159" s="10">
        <v>1.08</v>
      </c>
      <c r="CQ159" s="10">
        <v>0.36</v>
      </c>
    </row>
    <row r="160" spans="1:95" s="10" customFormat="1" x14ac:dyDescent="0.25">
      <c r="A160" s="25"/>
      <c r="B160" s="26" t="s">
        <v>121</v>
      </c>
      <c r="C160" s="27">
        <f t="shared" ref="C160:AI160" si="30">C142+C146+C154+C159</f>
        <v>1570</v>
      </c>
      <c r="D160" s="45">
        <f t="shared" si="30"/>
        <v>41.89</v>
      </c>
      <c r="E160" s="45">
        <f t="shared" si="30"/>
        <v>26.830000000000002</v>
      </c>
      <c r="F160" s="45">
        <f t="shared" si="30"/>
        <v>38.649999999999991</v>
      </c>
      <c r="G160" s="45">
        <f t="shared" si="30"/>
        <v>10.15</v>
      </c>
      <c r="H160" s="45">
        <f t="shared" si="30"/>
        <v>203.34</v>
      </c>
      <c r="I160" s="51">
        <f t="shared" si="30"/>
        <v>1309.3670861119999</v>
      </c>
      <c r="J160" s="45">
        <f t="shared" si="30"/>
        <v>15.13</v>
      </c>
      <c r="K160" s="45">
        <f t="shared" si="30"/>
        <v>4.18</v>
      </c>
      <c r="L160" s="45">
        <f t="shared" si="30"/>
        <v>0</v>
      </c>
      <c r="M160" s="45">
        <f t="shared" si="30"/>
        <v>0</v>
      </c>
      <c r="N160" s="45">
        <f t="shared" si="30"/>
        <v>68.97999999999999</v>
      </c>
      <c r="O160" s="45">
        <f t="shared" si="30"/>
        <v>121.69</v>
      </c>
      <c r="P160" s="45">
        <f t="shared" si="30"/>
        <v>12.66</v>
      </c>
      <c r="Q160" s="45">
        <f t="shared" si="30"/>
        <v>0</v>
      </c>
      <c r="R160" s="45">
        <f t="shared" si="30"/>
        <v>0</v>
      </c>
      <c r="S160" s="45">
        <f t="shared" si="30"/>
        <v>2.5700000000000003</v>
      </c>
      <c r="T160" s="45">
        <f t="shared" si="30"/>
        <v>11.950000000000001</v>
      </c>
      <c r="U160" s="45">
        <f t="shared" si="30"/>
        <v>1610.42</v>
      </c>
      <c r="V160" s="45">
        <f t="shared" si="30"/>
        <v>2027.4200000000003</v>
      </c>
      <c r="W160" s="45">
        <f t="shared" si="30"/>
        <v>422.02</v>
      </c>
      <c r="X160" s="45">
        <f t="shared" si="30"/>
        <v>209.53000000000003</v>
      </c>
      <c r="Y160" s="45">
        <f t="shared" si="30"/>
        <v>808.58</v>
      </c>
      <c r="Z160" s="45">
        <f t="shared" si="30"/>
        <v>11.559999999999999</v>
      </c>
      <c r="AA160" s="45">
        <f t="shared" si="30"/>
        <v>251.87</v>
      </c>
      <c r="AB160" s="45">
        <f t="shared" si="30"/>
        <v>1000.82</v>
      </c>
      <c r="AC160" s="45">
        <f t="shared" si="30"/>
        <v>457.17</v>
      </c>
      <c r="AD160" s="45">
        <f t="shared" si="30"/>
        <v>6.08</v>
      </c>
      <c r="AE160" s="45">
        <f t="shared" si="30"/>
        <v>0.65</v>
      </c>
      <c r="AF160" s="45">
        <f t="shared" si="30"/>
        <v>0.89</v>
      </c>
      <c r="AG160" s="45">
        <f t="shared" si="30"/>
        <v>4.6400000000000006</v>
      </c>
      <c r="AH160" s="45">
        <f t="shared" si="30"/>
        <v>14.670000000000002</v>
      </c>
      <c r="AI160" s="45">
        <f t="shared" si="30"/>
        <v>21.759999999999998</v>
      </c>
      <c r="AJ160" s="10">
        <v>0.36</v>
      </c>
      <c r="AK160" s="10">
        <v>1343.61</v>
      </c>
      <c r="AL160" s="10">
        <v>1128.3599999999999</v>
      </c>
      <c r="AM160" s="10">
        <v>1943.48</v>
      </c>
      <c r="AN160" s="10">
        <v>1123.99</v>
      </c>
      <c r="AO160" s="10">
        <v>511.87</v>
      </c>
      <c r="AP160" s="10">
        <v>952.53</v>
      </c>
      <c r="AQ160" s="10">
        <v>351.4</v>
      </c>
      <c r="AR160" s="10">
        <v>1327.52</v>
      </c>
      <c r="AS160" s="10">
        <v>1150.43</v>
      </c>
      <c r="AT160" s="10">
        <v>1383.2</v>
      </c>
      <c r="AU160" s="10">
        <v>1878.03</v>
      </c>
      <c r="AV160" s="10">
        <v>580.42999999999995</v>
      </c>
      <c r="AW160" s="10">
        <v>1169.04</v>
      </c>
      <c r="AX160" s="10">
        <v>5801</v>
      </c>
      <c r="AY160" s="10">
        <v>8.4</v>
      </c>
      <c r="AZ160" s="10">
        <v>1746.68</v>
      </c>
      <c r="BA160" s="10">
        <v>1415.01</v>
      </c>
      <c r="BB160" s="10">
        <v>833.03</v>
      </c>
      <c r="BC160" s="10">
        <v>567.62</v>
      </c>
      <c r="BD160" s="10">
        <v>0.27</v>
      </c>
      <c r="BE160" s="10">
        <v>0.11</v>
      </c>
      <c r="BF160" s="10">
        <v>0.06</v>
      </c>
      <c r="BG160" s="10">
        <v>0.15</v>
      </c>
      <c r="BH160" s="10">
        <v>0.18</v>
      </c>
      <c r="BI160" s="10">
        <v>0.76</v>
      </c>
      <c r="BJ160" s="10">
        <v>0</v>
      </c>
      <c r="BK160" s="10">
        <v>3.17</v>
      </c>
      <c r="BL160" s="10">
        <v>0</v>
      </c>
      <c r="BM160" s="10">
        <v>0.92</v>
      </c>
      <c r="BN160" s="10">
        <v>0.03</v>
      </c>
      <c r="BO160" s="10">
        <v>0.04</v>
      </c>
      <c r="BP160" s="10">
        <v>0</v>
      </c>
      <c r="BQ160" s="10">
        <v>0.13</v>
      </c>
      <c r="BR160" s="10">
        <v>0.25</v>
      </c>
      <c r="BS160" s="10">
        <v>3.96</v>
      </c>
      <c r="BT160" s="10">
        <v>0</v>
      </c>
      <c r="BU160" s="10">
        <v>0</v>
      </c>
      <c r="BV160" s="10">
        <v>4.92</v>
      </c>
      <c r="BW160" s="10">
        <v>0.08</v>
      </c>
      <c r="BX160" s="10">
        <v>0</v>
      </c>
      <c r="BY160" s="10">
        <v>0</v>
      </c>
      <c r="BZ160" s="10">
        <v>0</v>
      </c>
      <c r="CA160" s="10">
        <v>0</v>
      </c>
      <c r="CB160" s="10">
        <v>1617.14</v>
      </c>
      <c r="CC160" s="8"/>
      <c r="CD160" s="8"/>
      <c r="CE160" s="10">
        <v>408.94</v>
      </c>
      <c r="CG160" s="10">
        <v>221.15</v>
      </c>
      <c r="CH160" s="10">
        <v>95.49</v>
      </c>
      <c r="CI160" s="10">
        <v>158.32</v>
      </c>
      <c r="CJ160" s="10">
        <v>7586.94</v>
      </c>
      <c r="CK160" s="10">
        <v>3288.73</v>
      </c>
      <c r="CL160" s="10">
        <v>5437.83</v>
      </c>
      <c r="CM160" s="10">
        <v>208.13</v>
      </c>
      <c r="CN160" s="10">
        <v>132.97999999999999</v>
      </c>
      <c r="CO160" s="10">
        <v>170.55</v>
      </c>
      <c r="CP160" s="10">
        <v>22.68</v>
      </c>
      <c r="CQ160" s="10">
        <v>2.76</v>
      </c>
    </row>
    <row r="162" spans="1:95" x14ac:dyDescent="0.25">
      <c r="B162" s="26" t="s">
        <v>183</v>
      </c>
    </row>
    <row r="163" spans="1:95" x14ac:dyDescent="0.25">
      <c r="B163" s="31" t="s">
        <v>176</v>
      </c>
    </row>
    <row r="164" spans="1:95" x14ac:dyDescent="0.25">
      <c r="B164" s="14" t="s">
        <v>104</v>
      </c>
    </row>
    <row r="165" spans="1:95" s="23" customFormat="1" x14ac:dyDescent="0.25">
      <c r="A165" s="20" t="str">
        <f>"-"</f>
        <v>-</v>
      </c>
      <c r="B165" s="21" t="s">
        <v>111</v>
      </c>
      <c r="C165" s="22">
        <v>25</v>
      </c>
      <c r="D165" s="43">
        <v>1.52</v>
      </c>
      <c r="E165" s="43">
        <v>0</v>
      </c>
      <c r="F165" s="43">
        <v>0.15</v>
      </c>
      <c r="G165" s="43">
        <v>0.16</v>
      </c>
      <c r="H165" s="43">
        <v>9.23</v>
      </c>
      <c r="I165" s="49">
        <v>45.038999999999994</v>
      </c>
      <c r="J165" s="43">
        <v>0</v>
      </c>
      <c r="K165" s="43">
        <v>0</v>
      </c>
      <c r="L165" s="43">
        <v>0</v>
      </c>
      <c r="M165" s="43">
        <v>0</v>
      </c>
      <c r="N165" s="43">
        <v>0.28000000000000003</v>
      </c>
      <c r="O165" s="43">
        <v>8.9</v>
      </c>
      <c r="P165" s="43">
        <v>0.05</v>
      </c>
      <c r="Q165" s="43">
        <v>0</v>
      </c>
      <c r="R165" s="43">
        <v>0</v>
      </c>
      <c r="S165" s="43">
        <v>0</v>
      </c>
      <c r="T165" s="43">
        <v>0.45</v>
      </c>
      <c r="U165" s="43">
        <v>0</v>
      </c>
      <c r="V165" s="43">
        <v>0</v>
      </c>
      <c r="W165" s="43">
        <v>0</v>
      </c>
      <c r="X165" s="43">
        <v>0</v>
      </c>
      <c r="Y165" s="43">
        <v>0</v>
      </c>
      <c r="Z165" s="43">
        <v>0</v>
      </c>
      <c r="AA165" s="43">
        <v>0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3">
        <v>0</v>
      </c>
      <c r="AJ165" s="23">
        <v>0</v>
      </c>
      <c r="AK165" s="23">
        <v>79.819999999999993</v>
      </c>
      <c r="AL165" s="23">
        <v>83.09</v>
      </c>
      <c r="AM165" s="23">
        <v>127.24</v>
      </c>
      <c r="AN165" s="23">
        <v>42.2</v>
      </c>
      <c r="AO165" s="23">
        <v>25.01</v>
      </c>
      <c r="AP165" s="23">
        <v>50.03</v>
      </c>
      <c r="AQ165" s="23">
        <v>18.920000000000002</v>
      </c>
      <c r="AR165" s="23">
        <v>90.48</v>
      </c>
      <c r="AS165" s="23">
        <v>56.12</v>
      </c>
      <c r="AT165" s="23">
        <v>78.3</v>
      </c>
      <c r="AU165" s="23">
        <v>64.599999999999994</v>
      </c>
      <c r="AV165" s="23">
        <v>33.93</v>
      </c>
      <c r="AW165" s="23">
        <v>60.03</v>
      </c>
      <c r="AX165" s="23">
        <v>501.99</v>
      </c>
      <c r="AY165" s="23">
        <v>0</v>
      </c>
      <c r="AZ165" s="23">
        <v>163.56</v>
      </c>
      <c r="BA165" s="23">
        <v>71.12</v>
      </c>
      <c r="BB165" s="23">
        <v>47.2</v>
      </c>
      <c r="BC165" s="23">
        <v>37.409999999999997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0.02</v>
      </c>
      <c r="BL165" s="23">
        <v>0</v>
      </c>
      <c r="BM165" s="23">
        <v>0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0.02</v>
      </c>
      <c r="BT165" s="23">
        <v>0</v>
      </c>
      <c r="BU165" s="23">
        <v>0</v>
      </c>
      <c r="BV165" s="23">
        <v>7.0000000000000007E-2</v>
      </c>
      <c r="BW165" s="23">
        <v>0</v>
      </c>
      <c r="BX165" s="23">
        <v>0</v>
      </c>
      <c r="BY165" s="23">
        <v>0</v>
      </c>
      <c r="BZ165" s="23">
        <v>0</v>
      </c>
      <c r="CA165" s="23">
        <v>0</v>
      </c>
      <c r="CB165" s="23">
        <v>9.7799999999999994</v>
      </c>
      <c r="CC165" s="24"/>
      <c r="CD165" s="24"/>
      <c r="CE165" s="23">
        <v>0</v>
      </c>
      <c r="CG165" s="23">
        <v>0</v>
      </c>
      <c r="CH165" s="23">
        <v>0</v>
      </c>
      <c r="CI165" s="23">
        <v>0</v>
      </c>
      <c r="CJ165" s="23">
        <v>570</v>
      </c>
      <c r="CK165" s="23">
        <v>219.6</v>
      </c>
      <c r="CL165" s="23">
        <v>394.8</v>
      </c>
      <c r="CM165" s="23">
        <v>4.5599999999999996</v>
      </c>
      <c r="CN165" s="23">
        <v>4.5599999999999996</v>
      </c>
      <c r="CO165" s="23">
        <v>4.5599999999999996</v>
      </c>
      <c r="CP165" s="23">
        <v>0</v>
      </c>
      <c r="CQ165" s="23">
        <v>0</v>
      </c>
    </row>
    <row r="166" spans="1:95" s="23" customFormat="1" x14ac:dyDescent="0.25">
      <c r="A166" s="20" t="str">
        <f>"4/13"</f>
        <v>4/13</v>
      </c>
      <c r="B166" s="21" t="s">
        <v>106</v>
      </c>
      <c r="C166" s="22">
        <v>10</v>
      </c>
      <c r="D166" s="43">
        <v>1.5</v>
      </c>
      <c r="E166" s="43">
        <v>2.63</v>
      </c>
      <c r="F166" s="43">
        <v>2.66</v>
      </c>
      <c r="G166" s="43">
        <v>0</v>
      </c>
      <c r="H166" s="43">
        <v>0</v>
      </c>
      <c r="I166" s="49">
        <v>30.540000000000003</v>
      </c>
      <c r="J166" s="43">
        <v>1.53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0.2</v>
      </c>
      <c r="T166" s="43">
        <v>0.43</v>
      </c>
      <c r="U166" s="43">
        <v>110</v>
      </c>
      <c r="V166" s="43">
        <v>10</v>
      </c>
      <c r="W166" s="43">
        <v>100</v>
      </c>
      <c r="X166" s="43">
        <v>5.5</v>
      </c>
      <c r="Y166" s="43">
        <v>60</v>
      </c>
      <c r="Z166" s="43">
        <v>7.0000000000000007E-2</v>
      </c>
      <c r="AA166" s="43">
        <v>21</v>
      </c>
      <c r="AB166" s="43">
        <v>17</v>
      </c>
      <c r="AC166" s="43">
        <v>23.8</v>
      </c>
      <c r="AD166" s="43">
        <v>0.04</v>
      </c>
      <c r="AE166" s="43">
        <v>0</v>
      </c>
      <c r="AF166" s="43">
        <v>0.04</v>
      </c>
      <c r="AG166" s="43">
        <v>0.02</v>
      </c>
      <c r="AH166" s="43">
        <v>0.68</v>
      </c>
      <c r="AI166" s="43">
        <v>7.0000000000000007E-2</v>
      </c>
      <c r="AJ166" s="23">
        <v>0</v>
      </c>
      <c r="AK166" s="23">
        <v>157</v>
      </c>
      <c r="AL166" s="23">
        <v>117</v>
      </c>
      <c r="AM166" s="23">
        <v>230</v>
      </c>
      <c r="AN166" s="23">
        <v>158</v>
      </c>
      <c r="AO166" s="23">
        <v>56</v>
      </c>
      <c r="AP166" s="23">
        <v>95</v>
      </c>
      <c r="AQ166" s="23">
        <v>70</v>
      </c>
      <c r="AR166" s="23">
        <v>134</v>
      </c>
      <c r="AS166" s="23">
        <v>76</v>
      </c>
      <c r="AT166" s="23">
        <v>87</v>
      </c>
      <c r="AU166" s="23">
        <v>156</v>
      </c>
      <c r="AV166" s="23">
        <v>70</v>
      </c>
      <c r="AW166" s="23">
        <v>51</v>
      </c>
      <c r="AX166" s="23">
        <v>517</v>
      </c>
      <c r="AY166" s="23">
        <v>0</v>
      </c>
      <c r="AZ166" s="23">
        <v>273</v>
      </c>
      <c r="BA166" s="23">
        <v>129</v>
      </c>
      <c r="BB166" s="23">
        <v>139</v>
      </c>
      <c r="BC166" s="23">
        <v>21.5</v>
      </c>
      <c r="BD166" s="23">
        <v>0</v>
      </c>
      <c r="BE166" s="23">
        <v>0.01</v>
      </c>
      <c r="BF166" s="23">
        <v>0.04</v>
      </c>
      <c r="BG166" s="23">
        <v>0.11</v>
      </c>
      <c r="BH166" s="23">
        <v>0.13</v>
      </c>
      <c r="BI166" s="23">
        <v>0.33</v>
      </c>
      <c r="BJ166" s="23">
        <v>0.04</v>
      </c>
      <c r="BK166" s="23">
        <v>0.7</v>
      </c>
      <c r="BL166" s="23">
        <v>0.01</v>
      </c>
      <c r="BM166" s="23">
        <v>0.16</v>
      </c>
      <c r="BN166" s="23">
        <v>0.01</v>
      </c>
      <c r="BO166" s="23">
        <v>0</v>
      </c>
      <c r="BP166" s="23">
        <v>0</v>
      </c>
      <c r="BQ166" s="23">
        <v>0.05</v>
      </c>
      <c r="BR166" s="23">
        <v>7.0000000000000007E-2</v>
      </c>
      <c r="BS166" s="23">
        <v>0.52</v>
      </c>
      <c r="BT166" s="23">
        <v>0</v>
      </c>
      <c r="BU166" s="23">
        <v>0</v>
      </c>
      <c r="BV166" s="23">
        <v>7.0000000000000007E-2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4.08</v>
      </c>
      <c r="CC166" s="24"/>
      <c r="CD166" s="24"/>
      <c r="CE166" s="23">
        <v>23.83</v>
      </c>
      <c r="CG166" s="23">
        <v>0</v>
      </c>
      <c r="CH166" s="23">
        <v>0</v>
      </c>
      <c r="CI166" s="23">
        <v>0</v>
      </c>
      <c r="CJ166" s="23">
        <v>250</v>
      </c>
      <c r="CK166" s="23">
        <v>185</v>
      </c>
      <c r="CL166" s="23">
        <v>217.5</v>
      </c>
      <c r="CM166" s="23">
        <v>0.77</v>
      </c>
      <c r="CN166" s="23">
        <v>0.49</v>
      </c>
      <c r="CO166" s="23">
        <v>0.63</v>
      </c>
      <c r="CP166" s="23">
        <v>0</v>
      </c>
      <c r="CQ166" s="23">
        <v>0</v>
      </c>
    </row>
    <row r="167" spans="1:95" s="23" customFormat="1" x14ac:dyDescent="0.25">
      <c r="A167" s="20" t="str">
        <f>"36/10"</f>
        <v>36/10</v>
      </c>
      <c r="B167" s="21" t="s">
        <v>156</v>
      </c>
      <c r="C167" s="22">
        <v>180</v>
      </c>
      <c r="D167" s="43">
        <v>3.36</v>
      </c>
      <c r="E167" s="43">
        <v>2.61</v>
      </c>
      <c r="F167" s="43">
        <v>2.36</v>
      </c>
      <c r="G167" s="43">
        <v>0.55000000000000004</v>
      </c>
      <c r="H167" s="43">
        <v>13.53</v>
      </c>
      <c r="I167" s="49">
        <v>84.792230545454515</v>
      </c>
      <c r="J167" s="43">
        <v>1.86</v>
      </c>
      <c r="K167" s="43">
        <v>0</v>
      </c>
      <c r="L167" s="43">
        <v>0</v>
      </c>
      <c r="M167" s="43">
        <v>0</v>
      </c>
      <c r="N167" s="43">
        <v>12.09</v>
      </c>
      <c r="O167" s="43">
        <v>0.27</v>
      </c>
      <c r="P167" s="43">
        <v>1.17</v>
      </c>
      <c r="Q167" s="43">
        <v>0</v>
      </c>
      <c r="R167" s="43">
        <v>0</v>
      </c>
      <c r="S167" s="43">
        <v>0.23</v>
      </c>
      <c r="T167" s="43">
        <v>0.87</v>
      </c>
      <c r="U167" s="43">
        <v>45.56</v>
      </c>
      <c r="V167" s="43">
        <v>164.16</v>
      </c>
      <c r="W167" s="43">
        <v>99.37</v>
      </c>
      <c r="X167" s="43">
        <v>24.41</v>
      </c>
      <c r="Y167" s="43">
        <v>91.19</v>
      </c>
      <c r="Z167" s="43">
        <v>0.8</v>
      </c>
      <c r="AA167" s="43">
        <v>10.8</v>
      </c>
      <c r="AB167" s="43">
        <v>7.78</v>
      </c>
      <c r="AC167" s="43">
        <v>19.91</v>
      </c>
      <c r="AD167" s="43">
        <v>0.01</v>
      </c>
      <c r="AE167" s="43">
        <v>0.03</v>
      </c>
      <c r="AF167" s="43">
        <v>0.11</v>
      </c>
      <c r="AG167" s="43">
        <v>0.12</v>
      </c>
      <c r="AH167" s="43">
        <v>0.97</v>
      </c>
      <c r="AI167" s="43">
        <v>0.47</v>
      </c>
      <c r="AJ167" s="23">
        <v>0</v>
      </c>
      <c r="AK167" s="23">
        <v>0</v>
      </c>
      <c r="AL167" s="23">
        <v>0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0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0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179.29</v>
      </c>
      <c r="CC167" s="24"/>
      <c r="CD167" s="24"/>
      <c r="CE167" s="23">
        <v>12.1</v>
      </c>
      <c r="CG167" s="23">
        <v>10.25</v>
      </c>
      <c r="CH167" s="23">
        <v>3.95</v>
      </c>
      <c r="CI167" s="23">
        <v>7.1</v>
      </c>
      <c r="CJ167" s="23">
        <v>792</v>
      </c>
      <c r="CK167" s="23">
        <v>288.18</v>
      </c>
      <c r="CL167" s="23">
        <v>540.09</v>
      </c>
      <c r="CM167" s="23">
        <v>34.53</v>
      </c>
      <c r="CN167" s="23">
        <v>16.62</v>
      </c>
      <c r="CO167" s="23">
        <v>25.58</v>
      </c>
      <c r="CP167" s="23">
        <v>9</v>
      </c>
      <c r="CQ167" s="23">
        <v>0</v>
      </c>
    </row>
    <row r="168" spans="1:95" s="9" customFormat="1" ht="31.5" x14ac:dyDescent="0.25">
      <c r="A168" s="16" t="str">
        <f>"5/4"</f>
        <v>5/4</v>
      </c>
      <c r="B168" s="17" t="s">
        <v>132</v>
      </c>
      <c r="C168" s="18">
        <v>200</v>
      </c>
      <c r="D168" s="44">
        <v>5.31</v>
      </c>
      <c r="E168" s="44">
        <v>2.35</v>
      </c>
      <c r="F168" s="44">
        <v>4.59</v>
      </c>
      <c r="G168" s="44">
        <v>0.32</v>
      </c>
      <c r="H168" s="44">
        <v>29.54</v>
      </c>
      <c r="I168" s="50">
        <v>179.18349200000003</v>
      </c>
      <c r="J168" s="44">
        <v>3.31</v>
      </c>
      <c r="K168" s="44">
        <v>0.09</v>
      </c>
      <c r="L168" s="44">
        <v>0</v>
      </c>
      <c r="M168" s="44">
        <v>0</v>
      </c>
      <c r="N168" s="44">
        <v>8.5500000000000007</v>
      </c>
      <c r="O168" s="44">
        <v>19.95</v>
      </c>
      <c r="P168" s="44">
        <v>1.05</v>
      </c>
      <c r="Q168" s="44">
        <v>0</v>
      </c>
      <c r="R168" s="44">
        <v>0</v>
      </c>
      <c r="S168" s="44">
        <v>0.08</v>
      </c>
      <c r="T168" s="44">
        <v>1.28</v>
      </c>
      <c r="U168" s="44">
        <v>235.16</v>
      </c>
      <c r="V168" s="44">
        <v>140.62</v>
      </c>
      <c r="W168" s="44">
        <v>92.71</v>
      </c>
      <c r="X168" s="44">
        <v>14.85</v>
      </c>
      <c r="Y168" s="44">
        <v>87.67</v>
      </c>
      <c r="Z168" s="44">
        <v>0.38</v>
      </c>
      <c r="AA168" s="44">
        <v>19.2</v>
      </c>
      <c r="AB168" s="44">
        <v>16</v>
      </c>
      <c r="AC168" s="44">
        <v>35.6</v>
      </c>
      <c r="AD168" s="44">
        <v>0.52</v>
      </c>
      <c r="AE168" s="44">
        <v>0.06</v>
      </c>
      <c r="AF168" s="44">
        <v>0.11</v>
      </c>
      <c r="AG168" s="44">
        <v>0.37</v>
      </c>
      <c r="AH168" s="44">
        <v>1.61</v>
      </c>
      <c r="AI168" s="44">
        <v>0.42</v>
      </c>
      <c r="AJ168" s="9">
        <v>0</v>
      </c>
      <c r="AK168" s="9">
        <v>148.97</v>
      </c>
      <c r="AL168" s="9">
        <v>136.9</v>
      </c>
      <c r="AM168" s="9">
        <v>246.51</v>
      </c>
      <c r="AN168" s="9">
        <v>78.400000000000006</v>
      </c>
      <c r="AO168" s="9">
        <v>47.26</v>
      </c>
      <c r="AP168" s="9">
        <v>96.52</v>
      </c>
      <c r="AQ168" s="9">
        <v>34.700000000000003</v>
      </c>
      <c r="AR168" s="9">
        <v>164.01</v>
      </c>
      <c r="AS168" s="9">
        <v>103.63</v>
      </c>
      <c r="AT168" s="9">
        <v>142.35</v>
      </c>
      <c r="AU168" s="9">
        <v>116.45</v>
      </c>
      <c r="AV168" s="9">
        <v>64.48</v>
      </c>
      <c r="AW168" s="9">
        <v>110.69</v>
      </c>
      <c r="AX168" s="9">
        <v>967.9</v>
      </c>
      <c r="AY168" s="9">
        <v>0</v>
      </c>
      <c r="AZ168" s="9">
        <v>314.64</v>
      </c>
      <c r="BA168" s="9">
        <v>161.44999999999999</v>
      </c>
      <c r="BB168" s="9">
        <v>82.8</v>
      </c>
      <c r="BC168" s="9">
        <v>66.55</v>
      </c>
      <c r="BD168" s="9">
        <v>0.09</v>
      </c>
      <c r="BE168" s="9">
        <v>0.04</v>
      </c>
      <c r="BF168" s="9">
        <v>0.02</v>
      </c>
      <c r="BG168" s="9">
        <v>0.05</v>
      </c>
      <c r="BH168" s="9">
        <v>0.06</v>
      </c>
      <c r="BI168" s="9">
        <v>0.28000000000000003</v>
      </c>
      <c r="BJ168" s="9">
        <v>0</v>
      </c>
      <c r="BK168" s="9">
        <v>0.78</v>
      </c>
      <c r="BL168" s="9">
        <v>0</v>
      </c>
      <c r="BM168" s="9">
        <v>0.24</v>
      </c>
      <c r="BN168" s="9">
        <v>0</v>
      </c>
      <c r="BO168" s="9">
        <v>0</v>
      </c>
      <c r="BP168" s="9">
        <v>0</v>
      </c>
      <c r="BQ168" s="9">
        <v>0.05</v>
      </c>
      <c r="BR168" s="9">
        <v>0.08</v>
      </c>
      <c r="BS168" s="9">
        <v>0.63</v>
      </c>
      <c r="BT168" s="9">
        <v>0</v>
      </c>
      <c r="BU168" s="9">
        <v>0</v>
      </c>
      <c r="BV168" s="9">
        <v>0.04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180.69</v>
      </c>
      <c r="CC168" s="19"/>
      <c r="CD168" s="19"/>
      <c r="CE168" s="9">
        <v>21.87</v>
      </c>
      <c r="CG168" s="9">
        <v>33.380000000000003</v>
      </c>
      <c r="CH168" s="9">
        <v>14.46</v>
      </c>
      <c r="CI168" s="9">
        <v>23.92</v>
      </c>
      <c r="CJ168" s="9">
        <v>1875.37</v>
      </c>
      <c r="CK168" s="9">
        <v>844.23</v>
      </c>
      <c r="CL168" s="9">
        <v>1359.8</v>
      </c>
      <c r="CM168" s="9">
        <v>43.77</v>
      </c>
      <c r="CN168" s="9">
        <v>22.87</v>
      </c>
      <c r="CO168" s="9">
        <v>33.32</v>
      </c>
      <c r="CP168" s="9">
        <v>5</v>
      </c>
      <c r="CQ168" s="9">
        <v>0.5</v>
      </c>
    </row>
    <row r="169" spans="1:95" s="10" customFormat="1" x14ac:dyDescent="0.25">
      <c r="A169" s="25"/>
      <c r="B169" s="26" t="s">
        <v>109</v>
      </c>
      <c r="C169" s="27">
        <f>SUM(C165:C168)</f>
        <v>415</v>
      </c>
      <c r="D169" s="45">
        <f t="shared" ref="D169:AI169" si="31">SUM(D165:D168)</f>
        <v>11.69</v>
      </c>
      <c r="E169" s="45">
        <f t="shared" si="31"/>
        <v>7.59</v>
      </c>
      <c r="F169" s="45">
        <f t="shared" si="31"/>
        <v>9.76</v>
      </c>
      <c r="G169" s="45">
        <f t="shared" si="31"/>
        <v>1.03</v>
      </c>
      <c r="H169" s="45">
        <f t="shared" si="31"/>
        <v>52.3</v>
      </c>
      <c r="I169" s="51">
        <f t="shared" si="31"/>
        <v>339.55472254545452</v>
      </c>
      <c r="J169" s="45">
        <f t="shared" si="31"/>
        <v>6.7</v>
      </c>
      <c r="K169" s="45">
        <f t="shared" si="31"/>
        <v>0.09</v>
      </c>
      <c r="L169" s="45">
        <f t="shared" si="31"/>
        <v>0</v>
      </c>
      <c r="M169" s="45">
        <f t="shared" si="31"/>
        <v>0</v>
      </c>
      <c r="N169" s="45">
        <f t="shared" si="31"/>
        <v>20.92</v>
      </c>
      <c r="O169" s="45">
        <f t="shared" si="31"/>
        <v>29.119999999999997</v>
      </c>
      <c r="P169" s="45">
        <f t="shared" si="31"/>
        <v>2.27</v>
      </c>
      <c r="Q169" s="45">
        <f t="shared" si="31"/>
        <v>0</v>
      </c>
      <c r="R169" s="45">
        <f t="shared" si="31"/>
        <v>0</v>
      </c>
      <c r="S169" s="45">
        <f t="shared" si="31"/>
        <v>0.51</v>
      </c>
      <c r="T169" s="45">
        <f t="shared" si="31"/>
        <v>3.0300000000000002</v>
      </c>
      <c r="U169" s="45">
        <f t="shared" si="31"/>
        <v>390.72</v>
      </c>
      <c r="V169" s="45">
        <f t="shared" si="31"/>
        <v>314.77999999999997</v>
      </c>
      <c r="W169" s="45">
        <f t="shared" si="31"/>
        <v>292.08</v>
      </c>
      <c r="X169" s="45">
        <f t="shared" si="31"/>
        <v>44.76</v>
      </c>
      <c r="Y169" s="45">
        <f t="shared" si="31"/>
        <v>238.86</v>
      </c>
      <c r="Z169" s="45">
        <f t="shared" si="31"/>
        <v>1.25</v>
      </c>
      <c r="AA169" s="45">
        <f t="shared" si="31"/>
        <v>51</v>
      </c>
      <c r="AB169" s="45">
        <f t="shared" si="31"/>
        <v>40.78</v>
      </c>
      <c r="AC169" s="45">
        <f t="shared" si="31"/>
        <v>79.31</v>
      </c>
      <c r="AD169" s="45">
        <f t="shared" si="31"/>
        <v>0.57000000000000006</v>
      </c>
      <c r="AE169" s="45">
        <f t="shared" si="31"/>
        <v>0.09</v>
      </c>
      <c r="AF169" s="45">
        <f t="shared" si="31"/>
        <v>0.26</v>
      </c>
      <c r="AG169" s="45">
        <f t="shared" si="31"/>
        <v>0.51</v>
      </c>
      <c r="AH169" s="45">
        <f t="shared" si="31"/>
        <v>3.26</v>
      </c>
      <c r="AI169" s="45">
        <f t="shared" si="31"/>
        <v>0.96</v>
      </c>
      <c r="AJ169" s="10">
        <v>0</v>
      </c>
      <c r="AK169" s="10">
        <v>385.79</v>
      </c>
      <c r="AL169" s="10">
        <v>336.99</v>
      </c>
      <c r="AM169" s="10">
        <v>603.74</v>
      </c>
      <c r="AN169" s="10">
        <v>278.58999999999997</v>
      </c>
      <c r="AO169" s="10">
        <v>128.28</v>
      </c>
      <c r="AP169" s="10">
        <v>241.54</v>
      </c>
      <c r="AQ169" s="10">
        <v>123.63</v>
      </c>
      <c r="AR169" s="10">
        <v>388.49</v>
      </c>
      <c r="AS169" s="10">
        <v>235.74</v>
      </c>
      <c r="AT169" s="10">
        <v>307.64999999999998</v>
      </c>
      <c r="AU169" s="10">
        <v>337.04</v>
      </c>
      <c r="AV169" s="10">
        <v>168.41</v>
      </c>
      <c r="AW169" s="10">
        <v>221.72</v>
      </c>
      <c r="AX169" s="10">
        <v>1986.89</v>
      </c>
      <c r="AY169" s="10">
        <v>0</v>
      </c>
      <c r="AZ169" s="10">
        <v>751.2</v>
      </c>
      <c r="BA169" s="10">
        <v>361.58</v>
      </c>
      <c r="BB169" s="10">
        <v>268.99</v>
      </c>
      <c r="BC169" s="10">
        <v>125.46</v>
      </c>
      <c r="BD169" s="10">
        <v>0.09</v>
      </c>
      <c r="BE169" s="10">
        <v>0.05</v>
      </c>
      <c r="BF169" s="10">
        <v>0.06</v>
      </c>
      <c r="BG169" s="10">
        <v>0.16</v>
      </c>
      <c r="BH169" s="10">
        <v>0.19</v>
      </c>
      <c r="BI169" s="10">
        <v>0.61</v>
      </c>
      <c r="BJ169" s="10">
        <v>0.04</v>
      </c>
      <c r="BK169" s="10">
        <v>1.49</v>
      </c>
      <c r="BL169" s="10">
        <v>0.01</v>
      </c>
      <c r="BM169" s="10">
        <v>0.4</v>
      </c>
      <c r="BN169" s="10">
        <v>0.01</v>
      </c>
      <c r="BO169" s="10">
        <v>0</v>
      </c>
      <c r="BP169" s="10">
        <v>0</v>
      </c>
      <c r="BQ169" s="10">
        <v>0.1</v>
      </c>
      <c r="BR169" s="10">
        <v>0.15</v>
      </c>
      <c r="BS169" s="10">
        <v>1.17</v>
      </c>
      <c r="BT169" s="10">
        <v>0</v>
      </c>
      <c r="BU169" s="10">
        <v>0</v>
      </c>
      <c r="BV169" s="10">
        <v>0.17</v>
      </c>
      <c r="BW169" s="10">
        <v>0.01</v>
      </c>
      <c r="BX169" s="10">
        <v>0</v>
      </c>
      <c r="BY169" s="10">
        <v>0</v>
      </c>
      <c r="BZ169" s="10">
        <v>0</v>
      </c>
      <c r="CA169" s="10">
        <v>0</v>
      </c>
      <c r="CB169" s="10">
        <v>373.83</v>
      </c>
      <c r="CC169" s="8"/>
      <c r="CD169" s="8" t="e">
        <f>$I$169/#REF!*100</f>
        <v>#REF!</v>
      </c>
      <c r="CE169" s="10">
        <v>57.8</v>
      </c>
      <c r="CG169" s="10">
        <v>43.63</v>
      </c>
      <c r="CH169" s="10">
        <v>18.41</v>
      </c>
      <c r="CI169" s="10">
        <v>31.02</v>
      </c>
      <c r="CJ169" s="10">
        <v>3487.37</v>
      </c>
      <c r="CK169" s="10">
        <v>1537.01</v>
      </c>
      <c r="CL169" s="10">
        <v>2512.19</v>
      </c>
      <c r="CM169" s="10">
        <v>83.63</v>
      </c>
      <c r="CN169" s="10">
        <v>44.54</v>
      </c>
      <c r="CO169" s="10">
        <v>64.08</v>
      </c>
      <c r="CP169" s="10">
        <v>14</v>
      </c>
      <c r="CQ169" s="10">
        <v>0.5</v>
      </c>
    </row>
    <row r="170" spans="1:95" x14ac:dyDescent="0.25">
      <c r="B170" s="14" t="s">
        <v>167</v>
      </c>
    </row>
    <row r="171" spans="1:95" s="9" customFormat="1" x14ac:dyDescent="0.25">
      <c r="A171" s="16" t="str">
        <f>"-"</f>
        <v>-</v>
      </c>
      <c r="B171" s="33" t="s">
        <v>186</v>
      </c>
      <c r="C171" s="18">
        <v>100</v>
      </c>
      <c r="D171" s="44">
        <v>0.4</v>
      </c>
      <c r="E171" s="44">
        <v>0</v>
      </c>
      <c r="F171" s="44">
        <v>0.4</v>
      </c>
      <c r="G171" s="44">
        <v>0.4</v>
      </c>
      <c r="H171" s="44">
        <v>11.6</v>
      </c>
      <c r="I171" s="50">
        <v>50.480000000000004</v>
      </c>
      <c r="J171" s="44">
        <v>0.1</v>
      </c>
      <c r="K171" s="44">
        <v>0</v>
      </c>
      <c r="L171" s="44">
        <v>0</v>
      </c>
      <c r="M171" s="44">
        <v>0</v>
      </c>
      <c r="N171" s="44">
        <v>10</v>
      </c>
      <c r="O171" s="44">
        <v>0.8</v>
      </c>
      <c r="P171" s="44">
        <v>0.8</v>
      </c>
      <c r="Q171" s="44">
        <v>0</v>
      </c>
      <c r="R171" s="44">
        <v>0</v>
      </c>
      <c r="S171" s="44">
        <v>0.8</v>
      </c>
      <c r="T171" s="44">
        <v>0.5</v>
      </c>
      <c r="U171" s="44">
        <v>26</v>
      </c>
      <c r="V171" s="44">
        <v>278</v>
      </c>
      <c r="W171" s="44">
        <v>16</v>
      </c>
      <c r="X171" s="44">
        <v>9</v>
      </c>
      <c r="Y171" s="44">
        <v>11</v>
      </c>
      <c r="Z171" s="44">
        <v>2.2000000000000002</v>
      </c>
      <c r="AA171" s="44">
        <v>0</v>
      </c>
      <c r="AB171" s="44">
        <v>30</v>
      </c>
      <c r="AC171" s="44">
        <v>5</v>
      </c>
      <c r="AD171" s="44">
        <v>0.2</v>
      </c>
      <c r="AE171" s="44">
        <v>0.03</v>
      </c>
      <c r="AF171" s="44">
        <v>0.02</v>
      </c>
      <c r="AG171" s="44">
        <v>0.3</v>
      </c>
      <c r="AH171" s="44">
        <v>0.4</v>
      </c>
      <c r="AI171" s="44">
        <v>10</v>
      </c>
      <c r="AJ171" s="9">
        <v>0</v>
      </c>
      <c r="AK171" s="9">
        <v>12</v>
      </c>
      <c r="AL171" s="9">
        <v>13</v>
      </c>
      <c r="AM171" s="9">
        <v>19</v>
      </c>
      <c r="AN171" s="9">
        <v>18</v>
      </c>
      <c r="AO171" s="9">
        <v>3</v>
      </c>
      <c r="AP171" s="9">
        <v>11</v>
      </c>
      <c r="AQ171" s="9">
        <v>3</v>
      </c>
      <c r="AR171" s="9">
        <v>9</v>
      </c>
      <c r="AS171" s="9">
        <v>17</v>
      </c>
      <c r="AT171" s="9">
        <v>10</v>
      </c>
      <c r="AU171" s="9">
        <v>78</v>
      </c>
      <c r="AV171" s="9">
        <v>7</v>
      </c>
      <c r="AW171" s="9">
        <v>14</v>
      </c>
      <c r="AX171" s="9">
        <v>42</v>
      </c>
      <c r="AY171" s="9">
        <v>0</v>
      </c>
      <c r="AZ171" s="9">
        <v>13</v>
      </c>
      <c r="BA171" s="9">
        <v>16</v>
      </c>
      <c r="BB171" s="9">
        <v>6</v>
      </c>
      <c r="BC171" s="9">
        <v>5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86.3</v>
      </c>
      <c r="CC171" s="19"/>
      <c r="CD171" s="19"/>
      <c r="CE171" s="9">
        <v>5</v>
      </c>
      <c r="CG171" s="9">
        <v>2</v>
      </c>
      <c r="CH171" s="9">
        <v>2</v>
      </c>
      <c r="CI171" s="9">
        <v>2</v>
      </c>
      <c r="CJ171" s="9">
        <v>150</v>
      </c>
      <c r="CK171" s="9">
        <v>150</v>
      </c>
      <c r="CL171" s="9">
        <v>150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</row>
    <row r="172" spans="1:95" s="10" customFormat="1" x14ac:dyDescent="0.25">
      <c r="A172" s="25"/>
      <c r="B172" s="26" t="s">
        <v>168</v>
      </c>
      <c r="C172" s="27">
        <f>SUM(C171)</f>
        <v>100</v>
      </c>
      <c r="D172" s="45">
        <f t="shared" ref="D172:AI172" si="32">SUM(D171)</f>
        <v>0.4</v>
      </c>
      <c r="E172" s="45">
        <f t="shared" si="32"/>
        <v>0</v>
      </c>
      <c r="F172" s="45">
        <f t="shared" si="32"/>
        <v>0.4</v>
      </c>
      <c r="G172" s="45">
        <f t="shared" si="32"/>
        <v>0.4</v>
      </c>
      <c r="H172" s="45">
        <f t="shared" si="32"/>
        <v>11.6</v>
      </c>
      <c r="I172" s="51">
        <f t="shared" si="32"/>
        <v>50.480000000000004</v>
      </c>
      <c r="J172" s="45">
        <f t="shared" si="32"/>
        <v>0.1</v>
      </c>
      <c r="K172" s="45">
        <f t="shared" si="32"/>
        <v>0</v>
      </c>
      <c r="L172" s="45">
        <f t="shared" si="32"/>
        <v>0</v>
      </c>
      <c r="M172" s="45">
        <f t="shared" si="32"/>
        <v>0</v>
      </c>
      <c r="N172" s="45">
        <f t="shared" si="32"/>
        <v>10</v>
      </c>
      <c r="O172" s="45">
        <f t="shared" si="32"/>
        <v>0.8</v>
      </c>
      <c r="P172" s="45">
        <f t="shared" si="32"/>
        <v>0.8</v>
      </c>
      <c r="Q172" s="45">
        <f t="shared" si="32"/>
        <v>0</v>
      </c>
      <c r="R172" s="45">
        <f t="shared" si="32"/>
        <v>0</v>
      </c>
      <c r="S172" s="45">
        <f t="shared" si="32"/>
        <v>0.8</v>
      </c>
      <c r="T172" s="45">
        <f t="shared" si="32"/>
        <v>0.5</v>
      </c>
      <c r="U172" s="45">
        <f t="shared" si="32"/>
        <v>26</v>
      </c>
      <c r="V172" s="45">
        <f t="shared" si="32"/>
        <v>278</v>
      </c>
      <c r="W172" s="45">
        <f t="shared" si="32"/>
        <v>16</v>
      </c>
      <c r="X172" s="45">
        <f t="shared" si="32"/>
        <v>9</v>
      </c>
      <c r="Y172" s="45">
        <f t="shared" si="32"/>
        <v>11</v>
      </c>
      <c r="Z172" s="45">
        <f t="shared" si="32"/>
        <v>2.2000000000000002</v>
      </c>
      <c r="AA172" s="45">
        <f t="shared" si="32"/>
        <v>0</v>
      </c>
      <c r="AB172" s="45">
        <f t="shared" si="32"/>
        <v>30</v>
      </c>
      <c r="AC172" s="45">
        <f t="shared" si="32"/>
        <v>5</v>
      </c>
      <c r="AD172" s="45">
        <f t="shared" si="32"/>
        <v>0.2</v>
      </c>
      <c r="AE172" s="45">
        <f t="shared" si="32"/>
        <v>0.03</v>
      </c>
      <c r="AF172" s="45">
        <f t="shared" si="32"/>
        <v>0.02</v>
      </c>
      <c r="AG172" s="45">
        <f t="shared" si="32"/>
        <v>0.3</v>
      </c>
      <c r="AH172" s="45">
        <f t="shared" si="32"/>
        <v>0.4</v>
      </c>
      <c r="AI172" s="45">
        <f t="shared" si="32"/>
        <v>10</v>
      </c>
      <c r="AJ172" s="10">
        <v>0</v>
      </c>
      <c r="AK172" s="10">
        <v>12</v>
      </c>
      <c r="AL172" s="10">
        <v>13</v>
      </c>
      <c r="AM172" s="10">
        <v>19</v>
      </c>
      <c r="AN172" s="10">
        <v>18</v>
      </c>
      <c r="AO172" s="10">
        <v>3</v>
      </c>
      <c r="AP172" s="10">
        <v>11</v>
      </c>
      <c r="AQ172" s="10">
        <v>3</v>
      </c>
      <c r="AR172" s="10">
        <v>9</v>
      </c>
      <c r="AS172" s="10">
        <v>17</v>
      </c>
      <c r="AT172" s="10">
        <v>10</v>
      </c>
      <c r="AU172" s="10">
        <v>78</v>
      </c>
      <c r="AV172" s="10">
        <v>7</v>
      </c>
      <c r="AW172" s="10">
        <v>14</v>
      </c>
      <c r="AX172" s="10">
        <v>42</v>
      </c>
      <c r="AY172" s="10">
        <v>0</v>
      </c>
      <c r="AZ172" s="10">
        <v>13</v>
      </c>
      <c r="BA172" s="10">
        <v>16</v>
      </c>
      <c r="BB172" s="10">
        <v>6</v>
      </c>
      <c r="BC172" s="10">
        <v>5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86.3</v>
      </c>
      <c r="CC172" s="8"/>
      <c r="CD172" s="8" t="e">
        <f>$I$172/#REF!*100</f>
        <v>#REF!</v>
      </c>
      <c r="CE172" s="10">
        <v>5</v>
      </c>
      <c r="CG172" s="10">
        <v>2</v>
      </c>
      <c r="CH172" s="10">
        <v>2</v>
      </c>
      <c r="CI172" s="10">
        <v>2</v>
      </c>
      <c r="CJ172" s="10">
        <v>150</v>
      </c>
      <c r="CK172" s="10">
        <v>150</v>
      </c>
      <c r="CL172" s="10">
        <v>150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</row>
    <row r="173" spans="1:95" x14ac:dyDescent="0.25">
      <c r="B173" s="14" t="s">
        <v>110</v>
      </c>
    </row>
    <row r="174" spans="1:95" s="23" customFormat="1" x14ac:dyDescent="0.25">
      <c r="A174" s="20" t="str">
        <f>"-"</f>
        <v>-</v>
      </c>
      <c r="B174" s="21" t="s">
        <v>111</v>
      </c>
      <c r="C174" s="22">
        <v>20</v>
      </c>
      <c r="D174" s="43">
        <v>1.22</v>
      </c>
      <c r="E174" s="43">
        <v>0</v>
      </c>
      <c r="F174" s="43">
        <v>0.12</v>
      </c>
      <c r="G174" s="43">
        <v>0.13</v>
      </c>
      <c r="H174" s="43">
        <v>7.38</v>
      </c>
      <c r="I174" s="49">
        <v>36.031199999999998</v>
      </c>
      <c r="J174" s="43">
        <v>0</v>
      </c>
      <c r="K174" s="43">
        <v>0</v>
      </c>
      <c r="L174" s="43">
        <v>0</v>
      </c>
      <c r="M174" s="43">
        <v>0</v>
      </c>
      <c r="N174" s="43">
        <v>0.22</v>
      </c>
      <c r="O174" s="43">
        <v>7.12</v>
      </c>
      <c r="P174" s="43">
        <v>0.04</v>
      </c>
      <c r="Q174" s="43">
        <v>0</v>
      </c>
      <c r="R174" s="43">
        <v>0</v>
      </c>
      <c r="S174" s="43">
        <v>0</v>
      </c>
      <c r="T174" s="43">
        <v>0.36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23">
        <v>0</v>
      </c>
      <c r="AK174" s="23">
        <v>63.86</v>
      </c>
      <c r="AL174" s="23">
        <v>66.47</v>
      </c>
      <c r="AM174" s="23">
        <v>101.79</v>
      </c>
      <c r="AN174" s="23">
        <v>33.76</v>
      </c>
      <c r="AO174" s="23">
        <v>20.010000000000002</v>
      </c>
      <c r="AP174" s="23">
        <v>40.020000000000003</v>
      </c>
      <c r="AQ174" s="23">
        <v>15.14</v>
      </c>
      <c r="AR174" s="23">
        <v>72.38</v>
      </c>
      <c r="AS174" s="23">
        <v>44.89</v>
      </c>
      <c r="AT174" s="23">
        <v>62.64</v>
      </c>
      <c r="AU174" s="23">
        <v>51.68</v>
      </c>
      <c r="AV174" s="23">
        <v>27.14</v>
      </c>
      <c r="AW174" s="23">
        <v>48.02</v>
      </c>
      <c r="AX174" s="23">
        <v>401.59</v>
      </c>
      <c r="AY174" s="23">
        <v>0</v>
      </c>
      <c r="AZ174" s="23">
        <v>130.85</v>
      </c>
      <c r="BA174" s="23">
        <v>56.9</v>
      </c>
      <c r="BB174" s="23">
        <v>37.76</v>
      </c>
      <c r="BC174" s="23">
        <v>29.93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0.02</v>
      </c>
      <c r="BL174" s="23">
        <v>0</v>
      </c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0</v>
      </c>
      <c r="BS174" s="23">
        <v>0.01</v>
      </c>
      <c r="BT174" s="23">
        <v>0</v>
      </c>
      <c r="BU174" s="23">
        <v>0</v>
      </c>
      <c r="BV174" s="23">
        <v>0.06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7.82</v>
      </c>
      <c r="CC174" s="24"/>
      <c r="CD174" s="24"/>
      <c r="CE174" s="23">
        <v>0</v>
      </c>
      <c r="CG174" s="23">
        <v>0</v>
      </c>
      <c r="CH174" s="23">
        <v>0</v>
      </c>
      <c r="CI174" s="23">
        <v>0</v>
      </c>
      <c r="CJ174" s="23">
        <v>380</v>
      </c>
      <c r="CK174" s="23">
        <v>146.4</v>
      </c>
      <c r="CL174" s="23">
        <v>263.2</v>
      </c>
      <c r="CM174" s="23">
        <v>3.04</v>
      </c>
      <c r="CN174" s="23">
        <v>3.04</v>
      </c>
      <c r="CO174" s="23">
        <v>3.04</v>
      </c>
      <c r="CP174" s="23">
        <v>0</v>
      </c>
      <c r="CQ174" s="23">
        <v>0</v>
      </c>
    </row>
    <row r="175" spans="1:95" s="23" customFormat="1" x14ac:dyDescent="0.25">
      <c r="A175" s="20" t="str">
        <f>"-"</f>
        <v>-</v>
      </c>
      <c r="B175" s="21" t="s">
        <v>112</v>
      </c>
      <c r="C175" s="22">
        <v>30</v>
      </c>
      <c r="D175" s="43">
        <v>1.8</v>
      </c>
      <c r="E175" s="43">
        <v>0</v>
      </c>
      <c r="F175" s="43">
        <v>0.36</v>
      </c>
      <c r="G175" s="43">
        <v>0.36</v>
      </c>
      <c r="H175" s="43">
        <v>12.51</v>
      </c>
      <c r="I175" s="49">
        <v>57.293999999999997</v>
      </c>
      <c r="J175" s="43">
        <v>0.06</v>
      </c>
      <c r="K175" s="43">
        <v>0</v>
      </c>
      <c r="L175" s="43">
        <v>0</v>
      </c>
      <c r="M175" s="43">
        <v>0</v>
      </c>
      <c r="N175" s="43">
        <v>0.36</v>
      </c>
      <c r="O175" s="43">
        <v>9.66</v>
      </c>
      <c r="P175" s="43">
        <v>2.4900000000000002</v>
      </c>
      <c r="Q175" s="43">
        <v>0</v>
      </c>
      <c r="R175" s="43">
        <v>0</v>
      </c>
      <c r="S175" s="43">
        <v>0.3</v>
      </c>
      <c r="T175" s="43">
        <v>0.75</v>
      </c>
      <c r="U175" s="43">
        <v>183</v>
      </c>
      <c r="V175" s="43">
        <v>73.5</v>
      </c>
      <c r="W175" s="43">
        <v>10.5</v>
      </c>
      <c r="X175" s="43">
        <v>14.1</v>
      </c>
      <c r="Y175" s="43">
        <v>47.4</v>
      </c>
      <c r="Z175" s="43">
        <v>1.17</v>
      </c>
      <c r="AA175" s="43">
        <v>0</v>
      </c>
      <c r="AB175" s="43">
        <v>1.5</v>
      </c>
      <c r="AC175" s="43">
        <v>0.3</v>
      </c>
      <c r="AD175" s="43">
        <v>0.42</v>
      </c>
      <c r="AE175" s="43">
        <v>0.05</v>
      </c>
      <c r="AF175" s="43">
        <v>0.02</v>
      </c>
      <c r="AG175" s="43">
        <v>0.21</v>
      </c>
      <c r="AH175" s="43">
        <v>0.6</v>
      </c>
      <c r="AI175" s="43">
        <v>0</v>
      </c>
      <c r="AJ175" s="23">
        <v>0</v>
      </c>
      <c r="AK175" s="23">
        <v>96.6</v>
      </c>
      <c r="AL175" s="23">
        <v>74.400000000000006</v>
      </c>
      <c r="AM175" s="23">
        <v>128.1</v>
      </c>
      <c r="AN175" s="23">
        <v>66.900000000000006</v>
      </c>
      <c r="AO175" s="23">
        <v>27.9</v>
      </c>
      <c r="AP175" s="23">
        <v>59.4</v>
      </c>
      <c r="AQ175" s="23">
        <v>24</v>
      </c>
      <c r="AR175" s="23">
        <v>111.3</v>
      </c>
      <c r="AS175" s="23">
        <v>89.1</v>
      </c>
      <c r="AT175" s="23">
        <v>87.3</v>
      </c>
      <c r="AU175" s="23">
        <v>139.19999999999999</v>
      </c>
      <c r="AV175" s="23">
        <v>37.200000000000003</v>
      </c>
      <c r="AW175" s="23">
        <v>93</v>
      </c>
      <c r="AX175" s="23">
        <v>467.7</v>
      </c>
      <c r="AY175" s="23">
        <v>0</v>
      </c>
      <c r="AZ175" s="23">
        <v>157.80000000000001</v>
      </c>
      <c r="BA175" s="23">
        <v>87.3</v>
      </c>
      <c r="BB175" s="23">
        <v>54</v>
      </c>
      <c r="BC175" s="23">
        <v>39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0.04</v>
      </c>
      <c r="BL175" s="23">
        <v>0</v>
      </c>
      <c r="BM175" s="23">
        <v>0</v>
      </c>
      <c r="BN175" s="23">
        <v>0.01</v>
      </c>
      <c r="BO175" s="23">
        <v>0</v>
      </c>
      <c r="BP175" s="23">
        <v>0</v>
      </c>
      <c r="BQ175" s="23">
        <v>0</v>
      </c>
      <c r="BR175" s="23">
        <v>0</v>
      </c>
      <c r="BS175" s="23">
        <v>0.03</v>
      </c>
      <c r="BT175" s="23">
        <v>0</v>
      </c>
      <c r="BU175" s="23">
        <v>0</v>
      </c>
      <c r="BV175" s="23">
        <v>0.14000000000000001</v>
      </c>
      <c r="BW175" s="23">
        <v>0.02</v>
      </c>
      <c r="BX175" s="23">
        <v>0</v>
      </c>
      <c r="BY175" s="23">
        <v>0</v>
      </c>
      <c r="BZ175" s="23">
        <v>0</v>
      </c>
      <c r="CA175" s="23">
        <v>0</v>
      </c>
      <c r="CB175" s="23">
        <v>14.1</v>
      </c>
      <c r="CC175" s="24"/>
      <c r="CD175" s="24"/>
      <c r="CE175" s="23">
        <v>0.25</v>
      </c>
      <c r="CG175" s="23">
        <v>4</v>
      </c>
      <c r="CH175" s="23">
        <v>4</v>
      </c>
      <c r="CI175" s="23">
        <v>4</v>
      </c>
      <c r="CJ175" s="23">
        <v>760</v>
      </c>
      <c r="CK175" s="23">
        <v>292.8</v>
      </c>
      <c r="CL175" s="23">
        <v>526.4</v>
      </c>
      <c r="CM175" s="23">
        <v>7.6</v>
      </c>
      <c r="CN175" s="23">
        <v>6.32</v>
      </c>
      <c r="CO175" s="23">
        <v>6.96</v>
      </c>
      <c r="CP175" s="23">
        <v>0</v>
      </c>
      <c r="CQ175" s="23">
        <v>0</v>
      </c>
    </row>
    <row r="176" spans="1:95" s="23" customFormat="1" x14ac:dyDescent="0.25">
      <c r="A176" s="20" t="str">
        <f>"6/10"</f>
        <v>6/10</v>
      </c>
      <c r="B176" s="21" t="s">
        <v>113</v>
      </c>
      <c r="C176" s="22">
        <v>180</v>
      </c>
      <c r="D176" s="43">
        <v>0.92</v>
      </c>
      <c r="E176" s="43">
        <v>0</v>
      </c>
      <c r="F176" s="43">
        <v>0.05</v>
      </c>
      <c r="G176" s="43">
        <v>0.05</v>
      </c>
      <c r="H176" s="43">
        <v>20.86</v>
      </c>
      <c r="I176" s="49">
        <v>78.839027999999999</v>
      </c>
      <c r="J176" s="43">
        <v>0.02</v>
      </c>
      <c r="K176" s="43">
        <v>0</v>
      </c>
      <c r="L176" s="43">
        <v>0</v>
      </c>
      <c r="M176" s="43">
        <v>0</v>
      </c>
      <c r="N176" s="43">
        <v>17.27</v>
      </c>
      <c r="O176" s="43">
        <v>0.51</v>
      </c>
      <c r="P176" s="43">
        <v>3.08</v>
      </c>
      <c r="Q176" s="43">
        <v>0</v>
      </c>
      <c r="R176" s="43">
        <v>0</v>
      </c>
      <c r="S176" s="43">
        <v>0.27</v>
      </c>
      <c r="T176" s="43">
        <v>0.73</v>
      </c>
      <c r="U176" s="43">
        <v>3.12</v>
      </c>
      <c r="V176" s="43">
        <v>306.24</v>
      </c>
      <c r="W176" s="43">
        <v>28.2</v>
      </c>
      <c r="X176" s="43">
        <v>17.96</v>
      </c>
      <c r="Y176" s="43">
        <v>24.44</v>
      </c>
      <c r="Z176" s="43">
        <v>0.57999999999999996</v>
      </c>
      <c r="AA176" s="43">
        <v>0</v>
      </c>
      <c r="AB176" s="43">
        <v>567</v>
      </c>
      <c r="AC176" s="43">
        <v>104.94</v>
      </c>
      <c r="AD176" s="43">
        <v>0.99</v>
      </c>
      <c r="AE176" s="43">
        <v>0.03</v>
      </c>
      <c r="AF176" s="43">
        <v>0.05</v>
      </c>
      <c r="AG176" s="43">
        <v>0.46</v>
      </c>
      <c r="AH176" s="43">
        <v>0.7</v>
      </c>
      <c r="AI176" s="43">
        <v>0.43</v>
      </c>
      <c r="AJ176" s="23">
        <v>0</v>
      </c>
      <c r="AK176" s="23">
        <v>0.01</v>
      </c>
      <c r="AL176" s="23">
        <v>0.01</v>
      </c>
      <c r="AM176" s="23">
        <v>0.01</v>
      </c>
      <c r="AN176" s="23">
        <v>0.02</v>
      </c>
      <c r="AO176" s="23">
        <v>0</v>
      </c>
      <c r="AP176" s="23">
        <v>0.01</v>
      </c>
      <c r="AQ176" s="23">
        <v>0</v>
      </c>
      <c r="AR176" s="23">
        <v>0.01</v>
      </c>
      <c r="AS176" s="23">
        <v>0.01</v>
      </c>
      <c r="AT176" s="23">
        <v>0.01</v>
      </c>
      <c r="AU176" s="23">
        <v>0.05</v>
      </c>
      <c r="AV176" s="23">
        <v>0</v>
      </c>
      <c r="AW176" s="23">
        <v>0.01</v>
      </c>
      <c r="AX176" s="23">
        <v>0.02</v>
      </c>
      <c r="AY176" s="23">
        <v>0</v>
      </c>
      <c r="AZ176" s="23">
        <v>0.01</v>
      </c>
      <c r="BA176" s="23">
        <v>0.01</v>
      </c>
      <c r="BB176" s="23">
        <v>0.01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0.01</v>
      </c>
      <c r="BT176" s="23">
        <v>0</v>
      </c>
      <c r="BU176" s="23">
        <v>0</v>
      </c>
      <c r="BV176" s="23">
        <v>0.01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192.61</v>
      </c>
      <c r="CC176" s="24"/>
      <c r="CD176" s="24"/>
      <c r="CE176" s="23">
        <v>94.5</v>
      </c>
      <c r="CG176" s="23">
        <v>3.95</v>
      </c>
      <c r="CH176" s="23">
        <v>3.95</v>
      </c>
      <c r="CI176" s="23">
        <v>3.95</v>
      </c>
      <c r="CJ176" s="23">
        <v>454.5</v>
      </c>
      <c r="CK176" s="23">
        <v>172.98</v>
      </c>
      <c r="CL176" s="23">
        <v>313.74</v>
      </c>
      <c r="CM176" s="23">
        <v>41.94</v>
      </c>
      <c r="CN176" s="23">
        <v>24.93</v>
      </c>
      <c r="CO176" s="23">
        <v>33.44</v>
      </c>
      <c r="CP176" s="23">
        <v>9</v>
      </c>
      <c r="CQ176" s="23">
        <v>0</v>
      </c>
    </row>
    <row r="177" spans="1:95" s="23" customFormat="1" ht="31.5" x14ac:dyDescent="0.25">
      <c r="A177" s="20" t="str">
        <f>"3/1"</f>
        <v>3/1</v>
      </c>
      <c r="B177" s="21" t="s">
        <v>157</v>
      </c>
      <c r="C177" s="22">
        <v>50</v>
      </c>
      <c r="D177" s="43">
        <v>0.8</v>
      </c>
      <c r="E177" s="43">
        <v>0</v>
      </c>
      <c r="F177" s="43">
        <v>2.98</v>
      </c>
      <c r="G177" s="43">
        <v>2.98</v>
      </c>
      <c r="H177" s="43">
        <v>4.45</v>
      </c>
      <c r="I177" s="49">
        <v>45.782219000000005</v>
      </c>
      <c r="J177" s="43">
        <v>0.38</v>
      </c>
      <c r="K177" s="43">
        <v>1.95</v>
      </c>
      <c r="L177" s="43">
        <v>0</v>
      </c>
      <c r="M177" s="43">
        <v>0</v>
      </c>
      <c r="N177" s="43">
        <v>3.52</v>
      </c>
      <c r="O177" s="43">
        <v>0.04</v>
      </c>
      <c r="P177" s="43">
        <v>0.89</v>
      </c>
      <c r="Q177" s="43">
        <v>0</v>
      </c>
      <c r="R177" s="43">
        <v>0</v>
      </c>
      <c r="S177" s="43">
        <v>0.13</v>
      </c>
      <c r="T177" s="43">
        <v>0.56000000000000005</v>
      </c>
      <c r="U177" s="43">
        <v>100.65</v>
      </c>
      <c r="V177" s="43">
        <v>133.84</v>
      </c>
      <c r="W177" s="43">
        <v>22.35</v>
      </c>
      <c r="X177" s="43">
        <v>7.19</v>
      </c>
      <c r="Y177" s="43">
        <v>14.07</v>
      </c>
      <c r="Z177" s="43">
        <v>0.28000000000000003</v>
      </c>
      <c r="AA177" s="43">
        <v>0</v>
      </c>
      <c r="AB177" s="43">
        <v>8.92</v>
      </c>
      <c r="AC177" s="43">
        <v>1.37</v>
      </c>
      <c r="AD177" s="43">
        <v>1.37</v>
      </c>
      <c r="AE177" s="43">
        <v>0.01</v>
      </c>
      <c r="AF177" s="43">
        <v>0.02</v>
      </c>
      <c r="AG177" s="43">
        <v>0.31</v>
      </c>
      <c r="AH177" s="43">
        <v>0.41</v>
      </c>
      <c r="AI177" s="43">
        <v>20.07</v>
      </c>
      <c r="AJ177" s="23">
        <v>0</v>
      </c>
      <c r="AK177" s="23">
        <v>25.86</v>
      </c>
      <c r="AL177" s="23">
        <v>22.3</v>
      </c>
      <c r="AM177" s="23">
        <v>28.54</v>
      </c>
      <c r="AN177" s="23">
        <v>27.2</v>
      </c>
      <c r="AO177" s="23">
        <v>9.81</v>
      </c>
      <c r="AP177" s="23">
        <v>20.07</v>
      </c>
      <c r="AQ177" s="23">
        <v>4.46</v>
      </c>
      <c r="AR177" s="23">
        <v>24.97</v>
      </c>
      <c r="AS177" s="23">
        <v>31.66</v>
      </c>
      <c r="AT177" s="23">
        <v>37.9</v>
      </c>
      <c r="AU177" s="23">
        <v>76.69</v>
      </c>
      <c r="AV177" s="23">
        <v>12.49</v>
      </c>
      <c r="AW177" s="23">
        <v>20.96</v>
      </c>
      <c r="AX177" s="23">
        <v>122.62</v>
      </c>
      <c r="AY177" s="23">
        <v>0</v>
      </c>
      <c r="AZ177" s="23">
        <v>26.31</v>
      </c>
      <c r="BA177" s="23">
        <v>26.31</v>
      </c>
      <c r="BB177" s="23">
        <v>22.3</v>
      </c>
      <c r="BC177" s="23">
        <v>8.92</v>
      </c>
      <c r="BD177" s="23">
        <v>0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0.18</v>
      </c>
      <c r="BL177" s="23">
        <v>0</v>
      </c>
      <c r="BM177" s="23">
        <v>0.12</v>
      </c>
      <c r="BN177" s="23">
        <v>0.01</v>
      </c>
      <c r="BO177" s="23">
        <v>0.02</v>
      </c>
      <c r="BP177" s="23">
        <v>0</v>
      </c>
      <c r="BQ177" s="23">
        <v>0</v>
      </c>
      <c r="BR177" s="23">
        <v>0</v>
      </c>
      <c r="BS177" s="23">
        <v>0.7</v>
      </c>
      <c r="BT177" s="23">
        <v>0</v>
      </c>
      <c r="BU177" s="23">
        <v>0</v>
      </c>
      <c r="BV177" s="23">
        <v>1.73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41.14</v>
      </c>
      <c r="CC177" s="24"/>
      <c r="CD177" s="24"/>
      <c r="CE177" s="23">
        <v>1.49</v>
      </c>
      <c r="CG177" s="23">
        <v>5.52</v>
      </c>
      <c r="CH177" s="23">
        <v>2.39</v>
      </c>
      <c r="CI177" s="23">
        <v>3.95</v>
      </c>
      <c r="CJ177" s="23">
        <v>162.53</v>
      </c>
      <c r="CK177" s="23">
        <v>38.92</v>
      </c>
      <c r="CL177" s="23">
        <v>100.73</v>
      </c>
      <c r="CM177" s="23">
        <v>2.98</v>
      </c>
      <c r="CN177" s="23">
        <v>2.88</v>
      </c>
      <c r="CO177" s="23">
        <v>2.93</v>
      </c>
      <c r="CP177" s="23">
        <v>1.5</v>
      </c>
      <c r="CQ177" s="23">
        <v>0.25</v>
      </c>
    </row>
    <row r="178" spans="1:95" s="23" customFormat="1" ht="31.5" x14ac:dyDescent="0.25">
      <c r="A178" s="20" t="str">
        <f>"14/2"</f>
        <v>14/2</v>
      </c>
      <c r="B178" s="21" t="s">
        <v>140</v>
      </c>
      <c r="C178" s="22">
        <v>180</v>
      </c>
      <c r="D178" s="43">
        <v>2.4500000000000002</v>
      </c>
      <c r="E178" s="43">
        <v>5.86</v>
      </c>
      <c r="F178" s="43">
        <v>7.63</v>
      </c>
      <c r="G178" s="43">
        <v>3.95</v>
      </c>
      <c r="H178" s="43">
        <v>12.15</v>
      </c>
      <c r="I178" s="49">
        <v>125.94042539999997</v>
      </c>
      <c r="J178" s="43">
        <v>1.87</v>
      </c>
      <c r="K178" s="43">
        <v>2.34</v>
      </c>
      <c r="L178" s="43">
        <v>0</v>
      </c>
      <c r="M178" s="43">
        <v>0</v>
      </c>
      <c r="N178" s="43">
        <v>1.53</v>
      </c>
      <c r="O178" s="43">
        <v>9.51</v>
      </c>
      <c r="P178" s="43">
        <v>1.1100000000000001</v>
      </c>
      <c r="Q178" s="43">
        <v>0</v>
      </c>
      <c r="R178" s="43">
        <v>0</v>
      </c>
      <c r="S178" s="43">
        <v>0.14000000000000001</v>
      </c>
      <c r="T178" s="43">
        <v>1.84</v>
      </c>
      <c r="U178" s="43">
        <v>422.86</v>
      </c>
      <c r="V178" s="43">
        <v>297.67</v>
      </c>
      <c r="W178" s="43">
        <v>12.29</v>
      </c>
      <c r="X178" s="43">
        <v>16.649999999999999</v>
      </c>
      <c r="Y178" s="43">
        <v>41.48</v>
      </c>
      <c r="Z178" s="43">
        <v>0.62</v>
      </c>
      <c r="AA178" s="43">
        <v>0</v>
      </c>
      <c r="AB178" s="43">
        <v>700.42</v>
      </c>
      <c r="AC178" s="43">
        <v>145.72999999999999</v>
      </c>
      <c r="AD178" s="43">
        <v>1.69</v>
      </c>
      <c r="AE178" s="43">
        <v>0.08</v>
      </c>
      <c r="AF178" s="43">
        <v>0.06</v>
      </c>
      <c r="AG178" s="43">
        <v>0.67</v>
      </c>
      <c r="AH178" s="43">
        <v>1.24</v>
      </c>
      <c r="AI178" s="43">
        <v>4.68</v>
      </c>
      <c r="AJ178" s="23">
        <v>0</v>
      </c>
      <c r="AK178" s="23">
        <v>31.51</v>
      </c>
      <c r="AL178" s="23">
        <v>37.229999999999997</v>
      </c>
      <c r="AM178" s="23">
        <v>80.27</v>
      </c>
      <c r="AN178" s="23">
        <v>42.78</v>
      </c>
      <c r="AO178" s="23">
        <v>15.7</v>
      </c>
      <c r="AP178" s="23">
        <v>36.01</v>
      </c>
      <c r="AQ178" s="23">
        <v>16.79</v>
      </c>
      <c r="AR178" s="23">
        <v>42.54</v>
      </c>
      <c r="AS178" s="23">
        <v>69.069999999999993</v>
      </c>
      <c r="AT178" s="23">
        <v>98.38</v>
      </c>
      <c r="AU178" s="23">
        <v>66.67</v>
      </c>
      <c r="AV178" s="23">
        <v>16.86</v>
      </c>
      <c r="AW178" s="23">
        <v>32.93</v>
      </c>
      <c r="AX178" s="23">
        <v>202.71</v>
      </c>
      <c r="AY178" s="23">
        <v>0</v>
      </c>
      <c r="AZ178" s="23">
        <v>44.67</v>
      </c>
      <c r="BA178" s="23">
        <v>39.630000000000003</v>
      </c>
      <c r="BB178" s="23">
        <v>30.32</v>
      </c>
      <c r="BC178" s="23">
        <v>13.5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0.24</v>
      </c>
      <c r="BL178" s="23">
        <v>0</v>
      </c>
      <c r="BM178" s="23">
        <v>0.14000000000000001</v>
      </c>
      <c r="BN178" s="23">
        <v>0.01</v>
      </c>
      <c r="BO178" s="23">
        <v>0.02</v>
      </c>
      <c r="BP178" s="23">
        <v>0</v>
      </c>
      <c r="BQ178" s="23">
        <v>0</v>
      </c>
      <c r="BR178" s="23">
        <v>0</v>
      </c>
      <c r="BS178" s="23">
        <v>0.84</v>
      </c>
      <c r="BT178" s="23">
        <v>0</v>
      </c>
      <c r="BU178" s="23">
        <v>0</v>
      </c>
      <c r="BV178" s="23">
        <v>2.2400000000000002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179.93</v>
      </c>
      <c r="CC178" s="24"/>
      <c r="CD178" s="24"/>
      <c r="CE178" s="23">
        <v>116.74</v>
      </c>
      <c r="CG178" s="23">
        <v>49.25</v>
      </c>
      <c r="CH178" s="23">
        <v>27.54</v>
      </c>
      <c r="CI178" s="23">
        <v>38.39</v>
      </c>
      <c r="CJ178" s="23">
        <v>694.26</v>
      </c>
      <c r="CK178" s="23">
        <v>394.27</v>
      </c>
      <c r="CL178" s="23">
        <v>544.26</v>
      </c>
      <c r="CM178" s="23">
        <v>38.31</v>
      </c>
      <c r="CN178" s="23">
        <v>18.54</v>
      </c>
      <c r="CO178" s="23">
        <v>28.42</v>
      </c>
      <c r="CP178" s="23">
        <v>0</v>
      </c>
      <c r="CQ178" s="23">
        <v>1.08</v>
      </c>
    </row>
    <row r="179" spans="1:95" s="23" customFormat="1" ht="31.5" x14ac:dyDescent="0.25">
      <c r="A179" s="20" t="str">
        <f>"46/3"</f>
        <v>46/3</v>
      </c>
      <c r="B179" s="21" t="s">
        <v>153</v>
      </c>
      <c r="C179" s="22">
        <v>150</v>
      </c>
      <c r="D179" s="43">
        <v>5.3</v>
      </c>
      <c r="E179" s="43">
        <v>0.03</v>
      </c>
      <c r="F179" s="43">
        <v>2.98</v>
      </c>
      <c r="G179" s="43">
        <v>0.66</v>
      </c>
      <c r="H179" s="43">
        <v>34.11</v>
      </c>
      <c r="I179" s="49">
        <v>183.94017449999998</v>
      </c>
      <c r="J179" s="43">
        <v>1.87</v>
      </c>
      <c r="K179" s="43">
        <v>0.08</v>
      </c>
      <c r="L179" s="43">
        <v>0</v>
      </c>
      <c r="M179" s="43">
        <v>0</v>
      </c>
      <c r="N179" s="43">
        <v>0.97</v>
      </c>
      <c r="O179" s="43">
        <v>31.42</v>
      </c>
      <c r="P179" s="43">
        <v>1.72</v>
      </c>
      <c r="Q179" s="43">
        <v>0</v>
      </c>
      <c r="R179" s="43">
        <v>0</v>
      </c>
      <c r="S179" s="43">
        <v>0</v>
      </c>
      <c r="T179" s="43">
        <v>0.68</v>
      </c>
      <c r="U179" s="43">
        <v>147.26</v>
      </c>
      <c r="V179" s="43">
        <v>56.22</v>
      </c>
      <c r="W179" s="43">
        <v>10.53</v>
      </c>
      <c r="X179" s="43">
        <v>7.17</v>
      </c>
      <c r="Y179" s="43">
        <v>39.83</v>
      </c>
      <c r="Z179" s="43">
        <v>0.73</v>
      </c>
      <c r="AA179" s="43">
        <v>9</v>
      </c>
      <c r="AB179" s="43">
        <v>9</v>
      </c>
      <c r="AC179" s="43">
        <v>16.88</v>
      </c>
      <c r="AD179" s="43">
        <v>0.8</v>
      </c>
      <c r="AE179" s="43">
        <v>0.06</v>
      </c>
      <c r="AF179" s="43">
        <v>0.02</v>
      </c>
      <c r="AG179" s="43">
        <v>0.49</v>
      </c>
      <c r="AH179" s="43">
        <v>1.49</v>
      </c>
      <c r="AI179" s="43">
        <v>0</v>
      </c>
      <c r="AJ179" s="23">
        <v>0</v>
      </c>
      <c r="AK179" s="23">
        <v>229.67</v>
      </c>
      <c r="AL179" s="23">
        <v>209.98</v>
      </c>
      <c r="AM179" s="23">
        <v>393.39</v>
      </c>
      <c r="AN179" s="23">
        <v>122.87</v>
      </c>
      <c r="AO179" s="23">
        <v>74.91</v>
      </c>
      <c r="AP179" s="23">
        <v>152.19</v>
      </c>
      <c r="AQ179" s="23">
        <v>49.94</v>
      </c>
      <c r="AR179" s="23">
        <v>244.06</v>
      </c>
      <c r="AS179" s="23">
        <v>161.38999999999999</v>
      </c>
      <c r="AT179" s="23">
        <v>194.59</v>
      </c>
      <c r="AU179" s="23">
        <v>166.92</v>
      </c>
      <c r="AV179" s="23">
        <v>98.07</v>
      </c>
      <c r="AW179" s="23">
        <v>170.55</v>
      </c>
      <c r="AX179" s="23">
        <v>1497.86</v>
      </c>
      <c r="AY179" s="23">
        <v>0</v>
      </c>
      <c r="AZ179" s="23">
        <v>471.98</v>
      </c>
      <c r="BA179" s="23">
        <v>244.48</v>
      </c>
      <c r="BB179" s="23">
        <v>122.77</v>
      </c>
      <c r="BC179" s="23">
        <v>97.19</v>
      </c>
      <c r="BD179" s="23">
        <v>0.09</v>
      </c>
      <c r="BE179" s="23">
        <v>0.04</v>
      </c>
      <c r="BF179" s="23">
        <v>0.02</v>
      </c>
      <c r="BG179" s="23">
        <v>0.05</v>
      </c>
      <c r="BH179" s="23">
        <v>0.06</v>
      </c>
      <c r="BI179" s="23">
        <v>0.26</v>
      </c>
      <c r="BJ179" s="23">
        <v>0</v>
      </c>
      <c r="BK179" s="23">
        <v>0.81</v>
      </c>
      <c r="BL179" s="23">
        <v>0</v>
      </c>
      <c r="BM179" s="23">
        <v>0.23</v>
      </c>
      <c r="BN179" s="23">
        <v>0</v>
      </c>
      <c r="BO179" s="23">
        <v>0</v>
      </c>
      <c r="BP179" s="23">
        <v>0</v>
      </c>
      <c r="BQ179" s="23">
        <v>0.05</v>
      </c>
      <c r="BR179" s="23">
        <v>0.08</v>
      </c>
      <c r="BS179" s="23">
        <v>0.6</v>
      </c>
      <c r="BT179" s="23">
        <v>0</v>
      </c>
      <c r="BU179" s="23">
        <v>0</v>
      </c>
      <c r="BV179" s="23">
        <v>0.24</v>
      </c>
      <c r="BW179" s="23">
        <v>0.01</v>
      </c>
      <c r="BX179" s="23">
        <v>0</v>
      </c>
      <c r="BY179" s="23">
        <v>0</v>
      </c>
      <c r="BZ179" s="23">
        <v>0</v>
      </c>
      <c r="CA179" s="23">
        <v>0</v>
      </c>
      <c r="CB179" s="23">
        <v>313.57</v>
      </c>
      <c r="CC179" s="24"/>
      <c r="CD179" s="24"/>
      <c r="CE179" s="23">
        <v>10.5</v>
      </c>
      <c r="CG179" s="23">
        <v>15.92</v>
      </c>
      <c r="CH179" s="23">
        <v>8.3000000000000007</v>
      </c>
      <c r="CI179" s="23">
        <v>12.11</v>
      </c>
      <c r="CJ179" s="23">
        <v>369.83</v>
      </c>
      <c r="CK179" s="23">
        <v>365.4</v>
      </c>
      <c r="CL179" s="23">
        <v>367.62</v>
      </c>
      <c r="CM179" s="23">
        <v>9.36</v>
      </c>
      <c r="CN179" s="23">
        <v>4.76</v>
      </c>
      <c r="CO179" s="23">
        <v>7.06</v>
      </c>
      <c r="CP179" s="23">
        <v>0</v>
      </c>
      <c r="CQ179" s="23">
        <v>0.45</v>
      </c>
    </row>
    <row r="180" spans="1:95" s="9" customFormat="1" ht="31.5" x14ac:dyDescent="0.25">
      <c r="A180" s="16" t="str">
        <f>"1/27"</f>
        <v>1/27</v>
      </c>
      <c r="B180" s="17" t="s">
        <v>158</v>
      </c>
      <c r="C180" s="18">
        <v>70</v>
      </c>
      <c r="D180" s="44">
        <v>11.12</v>
      </c>
      <c r="E180" s="44">
        <v>10.32</v>
      </c>
      <c r="F180" s="44">
        <v>12.91</v>
      </c>
      <c r="G180" s="44">
        <v>4.3499999999999996</v>
      </c>
      <c r="H180" s="44">
        <v>9.6</v>
      </c>
      <c r="I180" s="50">
        <v>197.80616940000002</v>
      </c>
      <c r="J180" s="44">
        <v>4.29</v>
      </c>
      <c r="K180" s="44">
        <v>24.43</v>
      </c>
      <c r="L180" s="44">
        <v>0</v>
      </c>
      <c r="M180" s="44">
        <v>0</v>
      </c>
      <c r="N180" s="44">
        <v>0.63</v>
      </c>
      <c r="O180" s="44">
        <v>7.88</v>
      </c>
      <c r="P180" s="44">
        <v>1.0900000000000001</v>
      </c>
      <c r="Q180" s="44">
        <v>0</v>
      </c>
      <c r="R180" s="44">
        <v>0</v>
      </c>
      <c r="S180" s="44">
        <v>0.08</v>
      </c>
      <c r="T180" s="44">
        <v>1.24</v>
      </c>
      <c r="U180" s="44">
        <v>203.16</v>
      </c>
      <c r="V180" s="44">
        <v>164.2</v>
      </c>
      <c r="W180" s="44">
        <v>12.55</v>
      </c>
      <c r="X180" s="44">
        <v>16.7</v>
      </c>
      <c r="Y180" s="44">
        <v>113.8</v>
      </c>
      <c r="Z180" s="44">
        <v>1.6</v>
      </c>
      <c r="AA180" s="44">
        <v>24.99</v>
      </c>
      <c r="AB180" s="44">
        <v>3.47</v>
      </c>
      <c r="AC180" s="44">
        <v>25.76</v>
      </c>
      <c r="AD180" s="44">
        <v>2.3199999999999998</v>
      </c>
      <c r="AE180" s="44">
        <v>0.05</v>
      </c>
      <c r="AF180" s="44">
        <v>0.09</v>
      </c>
      <c r="AG180" s="44">
        <v>3.48</v>
      </c>
      <c r="AH180" s="44">
        <v>6.71</v>
      </c>
      <c r="AI180" s="44">
        <v>0.43</v>
      </c>
      <c r="AJ180" s="9">
        <v>0</v>
      </c>
      <c r="AK180" s="9">
        <v>567.21</v>
      </c>
      <c r="AL180" s="9">
        <v>450.68</v>
      </c>
      <c r="AM180" s="9">
        <v>872.53</v>
      </c>
      <c r="AN180" s="9">
        <v>1125</v>
      </c>
      <c r="AO180" s="9">
        <v>272.04000000000002</v>
      </c>
      <c r="AP180" s="9">
        <v>495.14</v>
      </c>
      <c r="AQ180" s="9">
        <v>156.72</v>
      </c>
      <c r="AR180" s="9">
        <v>475.02</v>
      </c>
      <c r="AS180" s="9">
        <v>663.01</v>
      </c>
      <c r="AT180" s="9">
        <v>689.9</v>
      </c>
      <c r="AU180" s="9">
        <v>979.84</v>
      </c>
      <c r="AV180" s="9">
        <v>338.15</v>
      </c>
      <c r="AW180" s="9">
        <v>710.27</v>
      </c>
      <c r="AX180" s="9">
        <v>1809.83</v>
      </c>
      <c r="AY180" s="9">
        <v>114.5</v>
      </c>
      <c r="AZ180" s="9">
        <v>535.04</v>
      </c>
      <c r="BA180" s="9">
        <v>502.3</v>
      </c>
      <c r="BB180" s="9">
        <v>388.01</v>
      </c>
      <c r="BC180" s="9">
        <v>152.33000000000001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0.27</v>
      </c>
      <c r="BL180" s="9">
        <v>0</v>
      </c>
      <c r="BM180" s="9">
        <v>0.17</v>
      </c>
      <c r="BN180" s="9">
        <v>0.01</v>
      </c>
      <c r="BO180" s="9">
        <v>0.03</v>
      </c>
      <c r="BP180" s="9">
        <v>0</v>
      </c>
      <c r="BQ180" s="9">
        <v>0</v>
      </c>
      <c r="BR180" s="9">
        <v>0</v>
      </c>
      <c r="BS180" s="9">
        <v>0.99</v>
      </c>
      <c r="BT180" s="9">
        <v>0</v>
      </c>
      <c r="BU180" s="9">
        <v>0</v>
      </c>
      <c r="BV180" s="9">
        <v>2.4700000000000002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56.16</v>
      </c>
      <c r="CC180" s="19"/>
      <c r="CD180" s="19"/>
      <c r="CE180" s="9">
        <v>25.57</v>
      </c>
      <c r="CG180" s="9">
        <v>18.260000000000002</v>
      </c>
      <c r="CH180" s="9">
        <v>9.65</v>
      </c>
      <c r="CI180" s="9">
        <v>13.96</v>
      </c>
      <c r="CJ180" s="9">
        <v>2109.4299999999998</v>
      </c>
      <c r="CK180" s="9">
        <v>1279.73</v>
      </c>
      <c r="CL180" s="9">
        <v>1694.58</v>
      </c>
      <c r="CM180" s="9">
        <v>14.61</v>
      </c>
      <c r="CN180" s="9">
        <v>10.31</v>
      </c>
      <c r="CO180" s="9">
        <v>12.46</v>
      </c>
      <c r="CP180" s="9">
        <v>0</v>
      </c>
      <c r="CQ180" s="9">
        <v>0.35</v>
      </c>
    </row>
    <row r="181" spans="1:95" s="10" customFormat="1" x14ac:dyDescent="0.25">
      <c r="A181" s="25"/>
      <c r="B181" s="26" t="s">
        <v>117</v>
      </c>
      <c r="C181" s="27">
        <f>SUM(C174:C180)</f>
        <v>680</v>
      </c>
      <c r="D181" s="45">
        <f t="shared" ref="D181:AI181" si="33">SUM(D174:D180)</f>
        <v>23.61</v>
      </c>
      <c r="E181" s="45">
        <f t="shared" si="33"/>
        <v>16.21</v>
      </c>
      <c r="F181" s="45">
        <f t="shared" si="33"/>
        <v>27.03</v>
      </c>
      <c r="G181" s="45">
        <f t="shared" si="33"/>
        <v>12.48</v>
      </c>
      <c r="H181" s="45">
        <f t="shared" si="33"/>
        <v>101.06</v>
      </c>
      <c r="I181" s="51">
        <f t="shared" si="33"/>
        <v>725.63321629999996</v>
      </c>
      <c r="J181" s="45">
        <f t="shared" si="33"/>
        <v>8.49</v>
      </c>
      <c r="K181" s="45">
        <f t="shared" si="33"/>
        <v>28.8</v>
      </c>
      <c r="L181" s="45">
        <f t="shared" si="33"/>
        <v>0</v>
      </c>
      <c r="M181" s="45">
        <f t="shared" si="33"/>
        <v>0</v>
      </c>
      <c r="N181" s="45">
        <f t="shared" si="33"/>
        <v>24.499999999999996</v>
      </c>
      <c r="O181" s="45">
        <f t="shared" si="33"/>
        <v>66.14</v>
      </c>
      <c r="P181" s="45">
        <f t="shared" si="33"/>
        <v>10.42</v>
      </c>
      <c r="Q181" s="45">
        <f t="shared" si="33"/>
        <v>0</v>
      </c>
      <c r="R181" s="45">
        <f t="shared" si="33"/>
        <v>0</v>
      </c>
      <c r="S181" s="45">
        <f t="shared" si="33"/>
        <v>0.92</v>
      </c>
      <c r="T181" s="45">
        <f t="shared" si="33"/>
        <v>6.16</v>
      </c>
      <c r="U181" s="45">
        <f t="shared" si="33"/>
        <v>1060.05</v>
      </c>
      <c r="V181" s="45">
        <f t="shared" si="33"/>
        <v>1031.67</v>
      </c>
      <c r="W181" s="45">
        <f t="shared" si="33"/>
        <v>96.42</v>
      </c>
      <c r="X181" s="45">
        <f t="shared" si="33"/>
        <v>79.77</v>
      </c>
      <c r="Y181" s="45">
        <f t="shared" si="33"/>
        <v>281.02</v>
      </c>
      <c r="Z181" s="45">
        <f t="shared" si="33"/>
        <v>4.9800000000000004</v>
      </c>
      <c r="AA181" s="45">
        <f t="shared" si="33"/>
        <v>33.989999999999995</v>
      </c>
      <c r="AB181" s="45">
        <f t="shared" si="33"/>
        <v>1290.31</v>
      </c>
      <c r="AC181" s="45">
        <f t="shared" si="33"/>
        <v>294.97999999999996</v>
      </c>
      <c r="AD181" s="45">
        <f t="shared" si="33"/>
        <v>7.59</v>
      </c>
      <c r="AE181" s="45">
        <f t="shared" si="33"/>
        <v>0.27999999999999997</v>
      </c>
      <c r="AF181" s="45">
        <f t="shared" si="33"/>
        <v>0.26</v>
      </c>
      <c r="AG181" s="45">
        <f t="shared" si="33"/>
        <v>5.6199999999999992</v>
      </c>
      <c r="AH181" s="45">
        <f t="shared" si="33"/>
        <v>11.149999999999999</v>
      </c>
      <c r="AI181" s="45">
        <f t="shared" si="33"/>
        <v>25.61</v>
      </c>
      <c r="AJ181" s="10">
        <v>0</v>
      </c>
      <c r="AK181" s="10">
        <v>836.01</v>
      </c>
      <c r="AL181" s="10">
        <v>719.42</v>
      </c>
      <c r="AM181" s="10">
        <v>1282.58</v>
      </c>
      <c r="AN181" s="10">
        <v>1381.78</v>
      </c>
      <c r="AO181" s="10">
        <v>359.61</v>
      </c>
      <c r="AP181" s="10">
        <v>711.79</v>
      </c>
      <c r="AQ181" s="10">
        <v>245.04</v>
      </c>
      <c r="AR181" s="10">
        <v>795.63</v>
      </c>
      <c r="AS181" s="10">
        <v>960.15</v>
      </c>
      <c r="AT181" s="10">
        <v>1194.32</v>
      </c>
      <c r="AU181" s="10">
        <v>1409.07</v>
      </c>
      <c r="AV181" s="10">
        <v>456.26</v>
      </c>
      <c r="AW181" s="10">
        <v>972.88</v>
      </c>
      <c r="AX181" s="10">
        <v>3432.87</v>
      </c>
      <c r="AY181" s="10">
        <v>114.5</v>
      </c>
      <c r="AZ181" s="10">
        <v>975.39</v>
      </c>
      <c r="BA181" s="10">
        <v>760.49</v>
      </c>
      <c r="BB181" s="10">
        <v>575.88</v>
      </c>
      <c r="BC181" s="10">
        <v>268.61</v>
      </c>
      <c r="BD181" s="10">
        <v>0.1</v>
      </c>
      <c r="BE181" s="10">
        <v>0.04</v>
      </c>
      <c r="BF181" s="10">
        <v>0.02</v>
      </c>
      <c r="BG181" s="10">
        <v>0.05</v>
      </c>
      <c r="BH181" s="10">
        <v>0.06</v>
      </c>
      <c r="BI181" s="10">
        <v>0.28999999999999998</v>
      </c>
      <c r="BJ181" s="10">
        <v>0</v>
      </c>
      <c r="BK181" s="10">
        <v>1.52</v>
      </c>
      <c r="BL181" s="10">
        <v>0</v>
      </c>
      <c r="BM181" s="10">
        <v>0.62</v>
      </c>
      <c r="BN181" s="10">
        <v>0.03</v>
      </c>
      <c r="BO181" s="10">
        <v>0.06</v>
      </c>
      <c r="BP181" s="10">
        <v>0</v>
      </c>
      <c r="BQ181" s="10">
        <v>0.05</v>
      </c>
      <c r="BR181" s="10">
        <v>0.1</v>
      </c>
      <c r="BS181" s="10">
        <v>3</v>
      </c>
      <c r="BT181" s="10">
        <v>0</v>
      </c>
      <c r="BU181" s="10">
        <v>0</v>
      </c>
      <c r="BV181" s="10">
        <v>5.45</v>
      </c>
      <c r="BW181" s="10">
        <v>0.03</v>
      </c>
      <c r="BX181" s="10">
        <v>0</v>
      </c>
      <c r="BY181" s="10">
        <v>0</v>
      </c>
      <c r="BZ181" s="10">
        <v>0</v>
      </c>
      <c r="CA181" s="10">
        <v>0</v>
      </c>
      <c r="CB181" s="10">
        <v>623.04999999999995</v>
      </c>
      <c r="CC181" s="8"/>
      <c r="CD181" s="8" t="e">
        <f>$I$181/#REF!*100</f>
        <v>#REF!</v>
      </c>
      <c r="CE181" s="10">
        <v>303.27</v>
      </c>
      <c r="CG181" s="10">
        <v>98.48</v>
      </c>
      <c r="CH181" s="10">
        <v>59.18</v>
      </c>
      <c r="CI181" s="10">
        <v>78.83</v>
      </c>
      <c r="CJ181" s="10">
        <v>5093.6899999999996</v>
      </c>
      <c r="CK181" s="10">
        <v>2835.28</v>
      </c>
      <c r="CL181" s="10">
        <v>3964.49</v>
      </c>
      <c r="CM181" s="10">
        <v>133.37</v>
      </c>
      <c r="CN181" s="10">
        <v>70.09</v>
      </c>
      <c r="CO181" s="10">
        <v>101.73</v>
      </c>
      <c r="CP181" s="10">
        <v>10.5</v>
      </c>
      <c r="CQ181" s="10">
        <v>2.13</v>
      </c>
    </row>
    <row r="182" spans="1:95" x14ac:dyDescent="0.25">
      <c r="B182" s="32" t="s">
        <v>184</v>
      </c>
    </row>
    <row r="183" spans="1:95" s="23" customFormat="1" x14ac:dyDescent="0.25">
      <c r="A183" s="20" t="str">
        <f>"-"</f>
        <v>-</v>
      </c>
      <c r="B183" s="21" t="s">
        <v>112</v>
      </c>
      <c r="C183" s="22">
        <v>10</v>
      </c>
      <c r="D183" s="43">
        <v>0.6</v>
      </c>
      <c r="E183" s="43">
        <v>0</v>
      </c>
      <c r="F183" s="43">
        <v>0.12</v>
      </c>
      <c r="G183" s="43">
        <v>0.12</v>
      </c>
      <c r="H183" s="43">
        <v>4.17</v>
      </c>
      <c r="I183" s="49">
        <v>19.098000000000003</v>
      </c>
      <c r="J183" s="43">
        <v>0.02</v>
      </c>
      <c r="K183" s="43">
        <v>0</v>
      </c>
      <c r="L183" s="43">
        <v>0</v>
      </c>
      <c r="M183" s="43">
        <v>0</v>
      </c>
      <c r="N183" s="43">
        <v>0.12</v>
      </c>
      <c r="O183" s="43">
        <v>3.22</v>
      </c>
      <c r="P183" s="43">
        <v>0.83</v>
      </c>
      <c r="Q183" s="43">
        <v>0</v>
      </c>
      <c r="R183" s="43">
        <v>0</v>
      </c>
      <c r="S183" s="43">
        <v>0.1</v>
      </c>
      <c r="T183" s="43">
        <v>0.25</v>
      </c>
      <c r="U183" s="43">
        <v>61</v>
      </c>
      <c r="V183" s="43">
        <v>24.5</v>
      </c>
      <c r="W183" s="43">
        <v>3.5</v>
      </c>
      <c r="X183" s="43">
        <v>4.7</v>
      </c>
      <c r="Y183" s="43">
        <v>15.8</v>
      </c>
      <c r="Z183" s="43">
        <v>0.39</v>
      </c>
      <c r="AA183" s="43">
        <v>0</v>
      </c>
      <c r="AB183" s="43">
        <v>0.5</v>
      </c>
      <c r="AC183" s="43">
        <v>0.1</v>
      </c>
      <c r="AD183" s="43">
        <v>0.14000000000000001</v>
      </c>
      <c r="AE183" s="43">
        <v>0.02</v>
      </c>
      <c r="AF183" s="43">
        <v>0.01</v>
      </c>
      <c r="AG183" s="43">
        <v>7.0000000000000007E-2</v>
      </c>
      <c r="AH183" s="43">
        <v>0.2</v>
      </c>
      <c r="AI183" s="43">
        <v>0</v>
      </c>
      <c r="AJ183" s="23">
        <v>0</v>
      </c>
      <c r="AK183" s="23">
        <v>32.200000000000003</v>
      </c>
      <c r="AL183" s="23">
        <v>24.8</v>
      </c>
      <c r="AM183" s="23">
        <v>42.7</v>
      </c>
      <c r="AN183" s="23">
        <v>22.3</v>
      </c>
      <c r="AO183" s="23">
        <v>9.3000000000000007</v>
      </c>
      <c r="AP183" s="23">
        <v>19.8</v>
      </c>
      <c r="AQ183" s="23">
        <v>8</v>
      </c>
      <c r="AR183" s="23">
        <v>37.1</v>
      </c>
      <c r="AS183" s="23">
        <v>29.7</v>
      </c>
      <c r="AT183" s="23">
        <v>29.1</v>
      </c>
      <c r="AU183" s="23">
        <v>46.4</v>
      </c>
      <c r="AV183" s="23">
        <v>12.4</v>
      </c>
      <c r="AW183" s="23">
        <v>31</v>
      </c>
      <c r="AX183" s="23">
        <v>155.9</v>
      </c>
      <c r="AY183" s="23">
        <v>0</v>
      </c>
      <c r="AZ183" s="23">
        <v>52.6</v>
      </c>
      <c r="BA183" s="23">
        <v>29.1</v>
      </c>
      <c r="BB183" s="23">
        <v>18</v>
      </c>
      <c r="BC183" s="23">
        <v>13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0</v>
      </c>
      <c r="BJ183" s="23">
        <v>0</v>
      </c>
      <c r="BK183" s="23">
        <v>0.01</v>
      </c>
      <c r="BL183" s="23">
        <v>0</v>
      </c>
      <c r="BM183" s="23">
        <v>0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0.01</v>
      </c>
      <c r="BT183" s="23">
        <v>0</v>
      </c>
      <c r="BU183" s="23">
        <v>0</v>
      </c>
      <c r="BV183" s="23">
        <v>0.05</v>
      </c>
      <c r="BW183" s="23">
        <v>0.01</v>
      </c>
      <c r="BX183" s="23">
        <v>0</v>
      </c>
      <c r="BY183" s="23">
        <v>0</v>
      </c>
      <c r="BZ183" s="23">
        <v>0</v>
      </c>
      <c r="CA183" s="23">
        <v>0</v>
      </c>
      <c r="CB183" s="23">
        <v>4.7</v>
      </c>
      <c r="CC183" s="24"/>
      <c r="CD183" s="24"/>
      <c r="CE183" s="23">
        <v>0.08</v>
      </c>
      <c r="CG183" s="23">
        <v>15</v>
      </c>
      <c r="CH183" s="23">
        <v>15</v>
      </c>
      <c r="CI183" s="23">
        <v>15</v>
      </c>
      <c r="CJ183" s="23">
        <v>2850</v>
      </c>
      <c r="CK183" s="23">
        <v>1098</v>
      </c>
      <c r="CL183" s="23">
        <v>1974</v>
      </c>
      <c r="CM183" s="23">
        <v>28.5</v>
      </c>
      <c r="CN183" s="23">
        <v>23.7</v>
      </c>
      <c r="CO183" s="23">
        <v>26.1</v>
      </c>
      <c r="CP183" s="23">
        <v>0</v>
      </c>
      <c r="CQ183" s="23">
        <v>0</v>
      </c>
    </row>
    <row r="184" spans="1:95" s="23" customFormat="1" x14ac:dyDescent="0.25">
      <c r="A184" s="20" t="str">
        <f>"27/12"</f>
        <v>27/12</v>
      </c>
      <c r="B184" s="21" t="s">
        <v>118</v>
      </c>
      <c r="C184" s="22">
        <v>70</v>
      </c>
      <c r="D184" s="43">
        <v>3.81</v>
      </c>
      <c r="E184" s="43">
        <v>0.41</v>
      </c>
      <c r="F184" s="43">
        <v>4.3</v>
      </c>
      <c r="G184" s="43">
        <v>4.63</v>
      </c>
      <c r="H184" s="43">
        <v>23.27</v>
      </c>
      <c r="I184" s="49">
        <v>146.69639887</v>
      </c>
      <c r="J184" s="43">
        <v>0.65</v>
      </c>
      <c r="K184" s="43">
        <v>2.73</v>
      </c>
      <c r="L184" s="43">
        <v>0</v>
      </c>
      <c r="M184" s="43">
        <v>0</v>
      </c>
      <c r="N184" s="43">
        <v>1.4</v>
      </c>
      <c r="O184" s="43">
        <v>20.8</v>
      </c>
      <c r="P184" s="43">
        <v>1.07</v>
      </c>
      <c r="Q184" s="43">
        <v>0</v>
      </c>
      <c r="R184" s="43">
        <v>0</v>
      </c>
      <c r="S184" s="43">
        <v>0</v>
      </c>
      <c r="T184" s="43">
        <v>0.83</v>
      </c>
      <c r="U184" s="43">
        <v>247.83</v>
      </c>
      <c r="V184" s="43">
        <v>41.19</v>
      </c>
      <c r="W184" s="43">
        <v>8.39</v>
      </c>
      <c r="X184" s="43">
        <v>5.24</v>
      </c>
      <c r="Y184" s="43">
        <v>30.19</v>
      </c>
      <c r="Z184" s="43">
        <v>0.41</v>
      </c>
      <c r="AA184" s="43">
        <v>2.7</v>
      </c>
      <c r="AB184" s="43">
        <v>0.81</v>
      </c>
      <c r="AC184" s="43">
        <v>4.66</v>
      </c>
      <c r="AD184" s="43">
        <v>2.38</v>
      </c>
      <c r="AE184" s="43">
        <v>0.04</v>
      </c>
      <c r="AF184" s="43">
        <v>0.02</v>
      </c>
      <c r="AG184" s="43">
        <v>0.35</v>
      </c>
      <c r="AH184" s="43">
        <v>1.1499999999999999</v>
      </c>
      <c r="AI184" s="43">
        <v>0</v>
      </c>
      <c r="AJ184" s="23">
        <v>0</v>
      </c>
      <c r="AK184" s="23">
        <v>172.68</v>
      </c>
      <c r="AL184" s="23">
        <v>154.06</v>
      </c>
      <c r="AM184" s="23">
        <v>287.43</v>
      </c>
      <c r="AN184" s="23">
        <v>108.79</v>
      </c>
      <c r="AO184" s="23">
        <v>59.86</v>
      </c>
      <c r="AP184" s="23">
        <v>115.98</v>
      </c>
      <c r="AQ184" s="23">
        <v>36.97</v>
      </c>
      <c r="AR184" s="23">
        <v>175.94</v>
      </c>
      <c r="AS184" s="23">
        <v>126.28</v>
      </c>
      <c r="AT184" s="23">
        <v>149</v>
      </c>
      <c r="AU184" s="23">
        <v>144.56</v>
      </c>
      <c r="AV184" s="23">
        <v>75.28</v>
      </c>
      <c r="AW184" s="23">
        <v>126.43</v>
      </c>
      <c r="AX184" s="23">
        <v>1033.3</v>
      </c>
      <c r="AY184" s="23">
        <v>3.45</v>
      </c>
      <c r="AZ184" s="23">
        <v>321.17</v>
      </c>
      <c r="BA184" s="23">
        <v>181.03</v>
      </c>
      <c r="BB184" s="23">
        <v>93.08</v>
      </c>
      <c r="BC184" s="23">
        <v>70.650000000000006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0.27</v>
      </c>
      <c r="BL184" s="23">
        <v>0</v>
      </c>
      <c r="BM184" s="23">
        <v>0.15</v>
      </c>
      <c r="BN184" s="23">
        <v>0.01</v>
      </c>
      <c r="BO184" s="23">
        <v>0.03</v>
      </c>
      <c r="BP184" s="23">
        <v>0</v>
      </c>
      <c r="BQ184" s="23">
        <v>0</v>
      </c>
      <c r="BR184" s="23">
        <v>0</v>
      </c>
      <c r="BS184" s="23">
        <v>0.91</v>
      </c>
      <c r="BT184" s="23">
        <v>0</v>
      </c>
      <c r="BU184" s="23">
        <v>0</v>
      </c>
      <c r="BV184" s="23">
        <v>2.64</v>
      </c>
      <c r="BW184" s="23">
        <v>0.01</v>
      </c>
      <c r="BX184" s="23">
        <v>0</v>
      </c>
      <c r="BY184" s="23">
        <v>0</v>
      </c>
      <c r="BZ184" s="23">
        <v>0</v>
      </c>
      <c r="CA184" s="23">
        <v>0</v>
      </c>
      <c r="CB184" s="23">
        <v>40.340000000000003</v>
      </c>
      <c r="CC184" s="24"/>
      <c r="CD184" s="24"/>
      <c r="CE184" s="23">
        <v>2.83</v>
      </c>
      <c r="CG184" s="23">
        <v>26.12</v>
      </c>
      <c r="CH184" s="23">
        <v>13.46</v>
      </c>
      <c r="CI184" s="23">
        <v>19.79</v>
      </c>
      <c r="CJ184" s="23">
        <v>687.55</v>
      </c>
      <c r="CK184" s="23">
        <v>249.84</v>
      </c>
      <c r="CL184" s="23">
        <v>468.7</v>
      </c>
      <c r="CM184" s="23">
        <v>3.8</v>
      </c>
      <c r="CN184" s="23">
        <v>2.14</v>
      </c>
      <c r="CO184" s="23">
        <v>3.31</v>
      </c>
      <c r="CP184" s="23">
        <v>1.19</v>
      </c>
      <c r="CQ184" s="23">
        <v>0.63</v>
      </c>
    </row>
    <row r="185" spans="1:95" s="23" customFormat="1" x14ac:dyDescent="0.25">
      <c r="A185" s="20" t="str">
        <f>"27/10"</f>
        <v>27/10</v>
      </c>
      <c r="B185" s="21" t="s">
        <v>119</v>
      </c>
      <c r="C185" s="22">
        <v>180</v>
      </c>
      <c r="D185" s="43">
        <v>0.18</v>
      </c>
      <c r="E185" s="43">
        <v>0</v>
      </c>
      <c r="F185" s="43">
        <v>0.04</v>
      </c>
      <c r="G185" s="43">
        <v>0.04</v>
      </c>
      <c r="H185" s="43">
        <v>4.53</v>
      </c>
      <c r="I185" s="49">
        <v>18.157085999999993</v>
      </c>
      <c r="J185" s="43">
        <v>0</v>
      </c>
      <c r="K185" s="43">
        <v>0</v>
      </c>
      <c r="L185" s="43">
        <v>0</v>
      </c>
      <c r="M185" s="43">
        <v>0</v>
      </c>
      <c r="N185" s="43">
        <v>4.4400000000000004</v>
      </c>
      <c r="O185" s="43">
        <v>0</v>
      </c>
      <c r="P185" s="43">
        <v>0.09</v>
      </c>
      <c r="Q185" s="43">
        <v>0</v>
      </c>
      <c r="R185" s="43">
        <v>0</v>
      </c>
      <c r="S185" s="43">
        <v>0</v>
      </c>
      <c r="T185" s="43">
        <v>0.05</v>
      </c>
      <c r="U185" s="43">
        <v>0.04</v>
      </c>
      <c r="V185" s="43">
        <v>0.13</v>
      </c>
      <c r="W185" s="43">
        <v>0.13</v>
      </c>
      <c r="X185" s="43">
        <v>0</v>
      </c>
      <c r="Y185" s="43">
        <v>0</v>
      </c>
      <c r="Z185" s="43">
        <v>0.01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0</v>
      </c>
      <c r="AQ185" s="23">
        <v>0</v>
      </c>
      <c r="AR185" s="23">
        <v>0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0</v>
      </c>
      <c r="AY185" s="23">
        <v>0</v>
      </c>
      <c r="AZ185" s="23">
        <v>0</v>
      </c>
      <c r="BA185" s="23">
        <v>0</v>
      </c>
      <c r="BB185" s="23">
        <v>0</v>
      </c>
      <c r="BC185" s="23">
        <v>0</v>
      </c>
      <c r="BD185" s="23">
        <v>0</v>
      </c>
      <c r="BE185" s="23">
        <v>0</v>
      </c>
      <c r="BF185" s="23">
        <v>0</v>
      </c>
      <c r="BG185" s="23">
        <v>0</v>
      </c>
      <c r="BH185" s="23">
        <v>0</v>
      </c>
      <c r="BI185" s="23">
        <v>0</v>
      </c>
      <c r="BJ185" s="23">
        <v>0</v>
      </c>
      <c r="BK185" s="23">
        <v>0</v>
      </c>
      <c r="BL185" s="23">
        <v>0</v>
      </c>
      <c r="BM185" s="23">
        <v>0</v>
      </c>
      <c r="BN185" s="23">
        <v>0</v>
      </c>
      <c r="BO185" s="23">
        <v>0</v>
      </c>
      <c r="BP185" s="23">
        <v>0</v>
      </c>
      <c r="BQ185" s="23">
        <v>0</v>
      </c>
      <c r="BR185" s="23">
        <v>0</v>
      </c>
      <c r="BS185" s="23">
        <v>0</v>
      </c>
      <c r="BT185" s="23">
        <v>0</v>
      </c>
      <c r="BU185" s="23">
        <v>0</v>
      </c>
      <c r="BV185" s="23">
        <v>0</v>
      </c>
      <c r="BW185" s="23">
        <v>0</v>
      </c>
      <c r="BX185" s="23">
        <v>0</v>
      </c>
      <c r="BY185" s="23">
        <v>0</v>
      </c>
      <c r="BZ185" s="23">
        <v>0</v>
      </c>
      <c r="CA185" s="23">
        <v>0</v>
      </c>
      <c r="CB185" s="23">
        <v>180.08</v>
      </c>
      <c r="CC185" s="24"/>
      <c r="CD185" s="24"/>
      <c r="CE185" s="23">
        <v>0</v>
      </c>
      <c r="CG185" s="23">
        <v>3.69</v>
      </c>
      <c r="CH185" s="23">
        <v>3.69</v>
      </c>
      <c r="CI185" s="23">
        <v>3.69</v>
      </c>
      <c r="CJ185" s="23">
        <v>398.25</v>
      </c>
      <c r="CK185" s="23">
        <v>156.6</v>
      </c>
      <c r="CL185" s="23">
        <v>277.43</v>
      </c>
      <c r="CM185" s="23">
        <v>39.61</v>
      </c>
      <c r="CN185" s="23">
        <v>23.41</v>
      </c>
      <c r="CO185" s="23">
        <v>31.51</v>
      </c>
      <c r="CP185" s="23">
        <v>4.5</v>
      </c>
      <c r="CQ185" s="23">
        <v>0</v>
      </c>
    </row>
    <row r="186" spans="1:95" s="9" customFormat="1" x14ac:dyDescent="0.25">
      <c r="A186" s="16" t="str">
        <f>"2/6"</f>
        <v>2/6</v>
      </c>
      <c r="B186" s="33" t="s">
        <v>144</v>
      </c>
      <c r="C186" s="18">
        <v>120</v>
      </c>
      <c r="D186" s="44">
        <v>12.57</v>
      </c>
      <c r="E186" s="44">
        <v>13.32</v>
      </c>
      <c r="F186" s="44">
        <v>17.09</v>
      </c>
      <c r="G186" s="44">
        <v>0</v>
      </c>
      <c r="H186" s="44">
        <v>2.2799999999999998</v>
      </c>
      <c r="I186" s="50">
        <v>212.89531583999999</v>
      </c>
      <c r="J186" s="44">
        <v>8.35</v>
      </c>
      <c r="K186" s="44">
        <v>0.23</v>
      </c>
      <c r="L186" s="44">
        <v>0</v>
      </c>
      <c r="M186" s="44">
        <v>0</v>
      </c>
      <c r="N186" s="44">
        <v>2.2799999999999998</v>
      </c>
      <c r="O186" s="44">
        <v>0</v>
      </c>
      <c r="P186" s="44">
        <v>0</v>
      </c>
      <c r="Q186" s="44">
        <v>0</v>
      </c>
      <c r="R186" s="44">
        <v>0</v>
      </c>
      <c r="S186" s="44">
        <v>0.04</v>
      </c>
      <c r="T186" s="44">
        <v>1.96</v>
      </c>
      <c r="U186" s="44">
        <v>380.45</v>
      </c>
      <c r="V186" s="44">
        <v>167.3</v>
      </c>
      <c r="W186" s="44">
        <v>88.6</v>
      </c>
      <c r="X186" s="44">
        <v>14.52</v>
      </c>
      <c r="Y186" s="44">
        <v>191.63</v>
      </c>
      <c r="Z186" s="44">
        <v>2.15</v>
      </c>
      <c r="AA186" s="44">
        <v>173.09</v>
      </c>
      <c r="AB186" s="44">
        <v>73.73</v>
      </c>
      <c r="AC186" s="44">
        <v>303.95999999999998</v>
      </c>
      <c r="AD186" s="44">
        <v>0.68</v>
      </c>
      <c r="AE186" s="44">
        <v>0.06</v>
      </c>
      <c r="AF186" s="44">
        <v>0.39</v>
      </c>
      <c r="AG186" s="44">
        <v>0.19</v>
      </c>
      <c r="AH186" s="44">
        <v>3.76</v>
      </c>
      <c r="AI186" s="44">
        <v>0.19</v>
      </c>
      <c r="AJ186" s="9">
        <v>0</v>
      </c>
      <c r="AK186" s="9">
        <v>700.73</v>
      </c>
      <c r="AL186" s="9">
        <v>542.71</v>
      </c>
      <c r="AM186" s="9">
        <v>982.87</v>
      </c>
      <c r="AN186" s="9">
        <v>819.23</v>
      </c>
      <c r="AO186" s="9">
        <v>384.27</v>
      </c>
      <c r="AP186" s="9">
        <v>555.02</v>
      </c>
      <c r="AQ186" s="9">
        <v>188.26</v>
      </c>
      <c r="AR186" s="9">
        <v>592.44000000000005</v>
      </c>
      <c r="AS186" s="9">
        <v>644.20000000000005</v>
      </c>
      <c r="AT186" s="9">
        <v>712.71</v>
      </c>
      <c r="AU186" s="9">
        <v>1114.58</v>
      </c>
      <c r="AV186" s="9">
        <v>310.20999999999998</v>
      </c>
      <c r="AW186" s="9">
        <v>377.73</v>
      </c>
      <c r="AX186" s="9">
        <v>1613.73</v>
      </c>
      <c r="AY186" s="9">
        <v>12.63</v>
      </c>
      <c r="AZ186" s="9">
        <v>362.01</v>
      </c>
      <c r="BA186" s="9">
        <v>842.67</v>
      </c>
      <c r="BB186" s="9">
        <v>433.62</v>
      </c>
      <c r="BC186" s="9">
        <v>265.37</v>
      </c>
      <c r="BD186" s="9">
        <v>0.24</v>
      </c>
      <c r="BE186" s="9">
        <v>0.11</v>
      </c>
      <c r="BF186" s="9">
        <v>0.06</v>
      </c>
      <c r="BG186" s="9">
        <v>0.14000000000000001</v>
      </c>
      <c r="BH186" s="9">
        <v>0.16</v>
      </c>
      <c r="BI186" s="9">
        <v>0.72</v>
      </c>
      <c r="BJ186" s="9">
        <v>0</v>
      </c>
      <c r="BK186" s="9">
        <v>2.0099999999999998</v>
      </c>
      <c r="BL186" s="9">
        <v>0</v>
      </c>
      <c r="BM186" s="9">
        <v>0.62</v>
      </c>
      <c r="BN186" s="9">
        <v>0</v>
      </c>
      <c r="BO186" s="9">
        <v>0</v>
      </c>
      <c r="BP186" s="9">
        <v>0</v>
      </c>
      <c r="BQ186" s="9">
        <v>0.14000000000000001</v>
      </c>
      <c r="BR186" s="9">
        <v>0.21</v>
      </c>
      <c r="BS186" s="9">
        <v>1.64</v>
      </c>
      <c r="BT186" s="9">
        <v>0</v>
      </c>
      <c r="BU186" s="9">
        <v>0</v>
      </c>
      <c r="BV186" s="9">
        <v>0.09</v>
      </c>
      <c r="BW186" s="9">
        <v>0.01</v>
      </c>
      <c r="BX186" s="9">
        <v>0</v>
      </c>
      <c r="BY186" s="9">
        <v>0</v>
      </c>
      <c r="BZ186" s="9">
        <v>0</v>
      </c>
      <c r="CA186" s="9">
        <v>0</v>
      </c>
      <c r="CB186" s="9">
        <v>105.76</v>
      </c>
      <c r="CC186" s="19"/>
      <c r="CD186" s="19"/>
      <c r="CE186" s="9">
        <v>185.38</v>
      </c>
      <c r="CG186" s="9">
        <v>48.94</v>
      </c>
      <c r="CH186" s="9">
        <v>30.96</v>
      </c>
      <c r="CI186" s="9">
        <v>39.950000000000003</v>
      </c>
      <c r="CJ186" s="9">
        <v>209</v>
      </c>
      <c r="CK186" s="9">
        <v>77.599999999999994</v>
      </c>
      <c r="CL186" s="9">
        <v>143.30000000000001</v>
      </c>
      <c r="CM186" s="9">
        <v>14.28</v>
      </c>
      <c r="CN186" s="9">
        <v>7.8</v>
      </c>
      <c r="CO186" s="9">
        <v>11.04</v>
      </c>
      <c r="CP186" s="9">
        <v>0</v>
      </c>
      <c r="CQ186" s="9">
        <v>0.6</v>
      </c>
    </row>
    <row r="187" spans="1:95" s="10" customFormat="1" ht="15.75" customHeight="1" x14ac:dyDescent="0.25">
      <c r="A187" s="25"/>
      <c r="B187" s="34" t="s">
        <v>185</v>
      </c>
      <c r="C187" s="27">
        <f t="shared" ref="C187:AI187" si="34">SUM(C183:C186)</f>
        <v>380</v>
      </c>
      <c r="D187" s="45">
        <f t="shared" si="34"/>
        <v>17.16</v>
      </c>
      <c r="E187" s="45">
        <f t="shared" si="34"/>
        <v>13.73</v>
      </c>
      <c r="F187" s="45">
        <f t="shared" si="34"/>
        <v>21.55</v>
      </c>
      <c r="G187" s="45">
        <f t="shared" si="34"/>
        <v>4.79</v>
      </c>
      <c r="H187" s="45">
        <f t="shared" si="34"/>
        <v>34.25</v>
      </c>
      <c r="I187" s="51">
        <f t="shared" si="34"/>
        <v>396.84680071000002</v>
      </c>
      <c r="J187" s="45">
        <f t="shared" si="34"/>
        <v>9.02</v>
      </c>
      <c r="K187" s="45">
        <f t="shared" si="34"/>
        <v>2.96</v>
      </c>
      <c r="L187" s="45">
        <f t="shared" si="34"/>
        <v>0</v>
      </c>
      <c r="M187" s="45">
        <f t="shared" si="34"/>
        <v>0</v>
      </c>
      <c r="N187" s="45">
        <f t="shared" si="34"/>
        <v>8.24</v>
      </c>
      <c r="O187" s="45">
        <f t="shared" si="34"/>
        <v>24.02</v>
      </c>
      <c r="P187" s="45">
        <f t="shared" si="34"/>
        <v>1.99</v>
      </c>
      <c r="Q187" s="45">
        <f t="shared" si="34"/>
        <v>0</v>
      </c>
      <c r="R187" s="45">
        <f t="shared" si="34"/>
        <v>0</v>
      </c>
      <c r="S187" s="45">
        <f t="shared" si="34"/>
        <v>0.14000000000000001</v>
      </c>
      <c r="T187" s="45">
        <f t="shared" si="34"/>
        <v>3.09</v>
      </c>
      <c r="U187" s="45">
        <f t="shared" si="34"/>
        <v>689.32</v>
      </c>
      <c r="V187" s="45">
        <f t="shared" si="34"/>
        <v>233.12</v>
      </c>
      <c r="W187" s="45">
        <f t="shared" si="34"/>
        <v>100.61999999999999</v>
      </c>
      <c r="X187" s="45">
        <f t="shared" si="34"/>
        <v>24.46</v>
      </c>
      <c r="Y187" s="45">
        <f t="shared" si="34"/>
        <v>237.62</v>
      </c>
      <c r="Z187" s="45">
        <f t="shared" si="34"/>
        <v>2.96</v>
      </c>
      <c r="AA187" s="45">
        <f t="shared" si="34"/>
        <v>175.79</v>
      </c>
      <c r="AB187" s="45">
        <f t="shared" si="34"/>
        <v>75.040000000000006</v>
      </c>
      <c r="AC187" s="45">
        <f t="shared" si="34"/>
        <v>308.71999999999997</v>
      </c>
      <c r="AD187" s="45">
        <f t="shared" si="34"/>
        <v>3.2</v>
      </c>
      <c r="AE187" s="45">
        <f t="shared" si="34"/>
        <v>0.12</v>
      </c>
      <c r="AF187" s="45">
        <f t="shared" si="34"/>
        <v>0.42000000000000004</v>
      </c>
      <c r="AG187" s="45">
        <f t="shared" si="34"/>
        <v>0.61</v>
      </c>
      <c r="AH187" s="45">
        <f t="shared" si="34"/>
        <v>5.1099999999999994</v>
      </c>
      <c r="AI187" s="45">
        <f t="shared" si="34"/>
        <v>0.19</v>
      </c>
      <c r="AJ187" s="10">
        <v>0</v>
      </c>
      <c r="AK187" s="10">
        <v>369.72</v>
      </c>
      <c r="AL187" s="10">
        <v>308.74</v>
      </c>
      <c r="AM187" s="10">
        <v>574.09</v>
      </c>
      <c r="AN187" s="10">
        <v>233.97</v>
      </c>
      <c r="AO187" s="10">
        <v>132.01</v>
      </c>
      <c r="AP187" s="10">
        <v>230.99</v>
      </c>
      <c r="AQ187" s="10">
        <v>85.68</v>
      </c>
      <c r="AR187" s="10">
        <v>358.48</v>
      </c>
      <c r="AS187" s="10">
        <v>308.92</v>
      </c>
      <c r="AT187" s="10">
        <v>377.17</v>
      </c>
      <c r="AU187" s="10">
        <v>403.03</v>
      </c>
      <c r="AV187" s="10">
        <v>155.19999999999999</v>
      </c>
      <c r="AW187" s="10">
        <v>282.67</v>
      </c>
      <c r="AX187" s="10">
        <v>1661.16</v>
      </c>
      <c r="AY187" s="10">
        <v>3.45</v>
      </c>
      <c r="AZ187" s="10">
        <v>503.95</v>
      </c>
      <c r="BA187" s="10">
        <v>340.58</v>
      </c>
      <c r="BB187" s="10">
        <v>225.48</v>
      </c>
      <c r="BC187" s="10">
        <v>137.26</v>
      </c>
      <c r="BD187" s="10">
        <v>0.12</v>
      </c>
      <c r="BE187" s="10">
        <v>0.05</v>
      </c>
      <c r="BF187" s="10">
        <v>0.03</v>
      </c>
      <c r="BG187" s="10">
        <v>7.0000000000000007E-2</v>
      </c>
      <c r="BH187" s="10">
        <v>0.08</v>
      </c>
      <c r="BI187" s="10">
        <v>0.35</v>
      </c>
      <c r="BJ187" s="10">
        <v>0</v>
      </c>
      <c r="BK187" s="10">
        <v>1.33</v>
      </c>
      <c r="BL187" s="10">
        <v>0</v>
      </c>
      <c r="BM187" s="10">
        <v>0.47</v>
      </c>
      <c r="BN187" s="10">
        <v>0.01</v>
      </c>
      <c r="BO187" s="10">
        <v>0.03</v>
      </c>
      <c r="BP187" s="10">
        <v>0</v>
      </c>
      <c r="BQ187" s="10">
        <v>7.0000000000000007E-2</v>
      </c>
      <c r="BR187" s="10">
        <v>0.11</v>
      </c>
      <c r="BS187" s="10">
        <v>1.84</v>
      </c>
      <c r="BT187" s="10">
        <v>0</v>
      </c>
      <c r="BU187" s="10">
        <v>0</v>
      </c>
      <c r="BV187" s="10">
        <v>2.8</v>
      </c>
      <c r="BW187" s="10">
        <v>0.02</v>
      </c>
      <c r="BX187" s="10">
        <v>0</v>
      </c>
      <c r="BY187" s="10">
        <v>0</v>
      </c>
      <c r="BZ187" s="10">
        <v>0</v>
      </c>
      <c r="CA187" s="10">
        <v>0</v>
      </c>
      <c r="CB187" s="10">
        <v>359.37</v>
      </c>
      <c r="CC187" s="8"/>
      <c r="CD187" s="8" t="e">
        <f>$I$187/#REF!*100</f>
        <v>#REF!</v>
      </c>
      <c r="CE187" s="10">
        <v>37.450000000000003</v>
      </c>
      <c r="CG187" s="10">
        <v>62.54</v>
      </c>
      <c r="CH187" s="10">
        <v>40.64</v>
      </c>
      <c r="CI187" s="10">
        <v>51.59</v>
      </c>
      <c r="CJ187" s="10">
        <v>5270.09</v>
      </c>
      <c r="CK187" s="10">
        <v>2120.5</v>
      </c>
      <c r="CL187" s="10">
        <v>3695.3</v>
      </c>
      <c r="CM187" s="10">
        <v>90.6</v>
      </c>
      <c r="CN187" s="10">
        <v>57.39</v>
      </c>
      <c r="CO187" s="10">
        <v>74.33</v>
      </c>
      <c r="CP187" s="10">
        <v>10.19</v>
      </c>
      <c r="CQ187" s="10">
        <v>1.08</v>
      </c>
    </row>
    <row r="188" spans="1:95" s="10" customFormat="1" x14ac:dyDescent="0.25">
      <c r="A188" s="25"/>
      <c r="B188" s="26" t="s">
        <v>121</v>
      </c>
      <c r="C188" s="27">
        <f t="shared" ref="C188:AI188" si="35">C169+C172+C181+C187</f>
        <v>1575</v>
      </c>
      <c r="D188" s="45">
        <f t="shared" si="35"/>
        <v>52.86</v>
      </c>
      <c r="E188" s="45">
        <f t="shared" si="35"/>
        <v>37.53</v>
      </c>
      <c r="F188" s="45">
        <f t="shared" si="35"/>
        <v>58.739999999999995</v>
      </c>
      <c r="G188" s="45">
        <f t="shared" si="35"/>
        <v>18.7</v>
      </c>
      <c r="H188" s="45">
        <f t="shared" si="35"/>
        <v>199.21</v>
      </c>
      <c r="I188" s="51">
        <f t="shared" si="35"/>
        <v>1512.5147395554545</v>
      </c>
      <c r="J188" s="45">
        <f t="shared" si="35"/>
        <v>24.31</v>
      </c>
      <c r="K188" s="45">
        <f t="shared" si="35"/>
        <v>31.85</v>
      </c>
      <c r="L188" s="45">
        <f t="shared" si="35"/>
        <v>0</v>
      </c>
      <c r="M188" s="45">
        <f t="shared" si="35"/>
        <v>0</v>
      </c>
      <c r="N188" s="45">
        <f t="shared" si="35"/>
        <v>63.660000000000004</v>
      </c>
      <c r="O188" s="45">
        <f t="shared" si="35"/>
        <v>120.08</v>
      </c>
      <c r="P188" s="45">
        <f t="shared" si="35"/>
        <v>15.48</v>
      </c>
      <c r="Q188" s="45">
        <f t="shared" si="35"/>
        <v>0</v>
      </c>
      <c r="R188" s="45">
        <f t="shared" si="35"/>
        <v>0</v>
      </c>
      <c r="S188" s="45">
        <f t="shared" si="35"/>
        <v>2.37</v>
      </c>
      <c r="T188" s="45">
        <f t="shared" si="35"/>
        <v>12.780000000000001</v>
      </c>
      <c r="U188" s="45">
        <f t="shared" si="35"/>
        <v>2166.09</v>
      </c>
      <c r="V188" s="45">
        <f t="shared" si="35"/>
        <v>1857.5700000000002</v>
      </c>
      <c r="W188" s="45">
        <f t="shared" si="35"/>
        <v>505.12</v>
      </c>
      <c r="X188" s="45">
        <f t="shared" si="35"/>
        <v>157.99</v>
      </c>
      <c r="Y188" s="45">
        <f t="shared" si="35"/>
        <v>768.5</v>
      </c>
      <c r="Z188" s="45">
        <f t="shared" si="35"/>
        <v>11.39</v>
      </c>
      <c r="AA188" s="45">
        <f t="shared" si="35"/>
        <v>260.77999999999997</v>
      </c>
      <c r="AB188" s="45">
        <f t="shared" si="35"/>
        <v>1436.1299999999999</v>
      </c>
      <c r="AC188" s="45">
        <f t="shared" si="35"/>
        <v>688.01</v>
      </c>
      <c r="AD188" s="45">
        <f t="shared" si="35"/>
        <v>11.559999999999999</v>
      </c>
      <c r="AE188" s="45">
        <f t="shared" si="35"/>
        <v>0.52</v>
      </c>
      <c r="AF188" s="45">
        <f t="shared" si="35"/>
        <v>0.96000000000000008</v>
      </c>
      <c r="AG188" s="45">
        <f t="shared" si="35"/>
        <v>7.04</v>
      </c>
      <c r="AH188" s="45">
        <f t="shared" si="35"/>
        <v>19.919999999999998</v>
      </c>
      <c r="AI188" s="45">
        <f t="shared" si="35"/>
        <v>36.76</v>
      </c>
      <c r="AJ188" s="10">
        <v>0</v>
      </c>
      <c r="AK188" s="10">
        <v>1603.52</v>
      </c>
      <c r="AL188" s="10">
        <v>1378.14</v>
      </c>
      <c r="AM188" s="10">
        <v>2479.42</v>
      </c>
      <c r="AN188" s="10">
        <v>1912.34</v>
      </c>
      <c r="AO188" s="10">
        <v>622.89</v>
      </c>
      <c r="AP188" s="10">
        <v>1195.32</v>
      </c>
      <c r="AQ188" s="10">
        <v>457.34</v>
      </c>
      <c r="AR188" s="10">
        <v>1551.61</v>
      </c>
      <c r="AS188" s="10">
        <v>1521.8</v>
      </c>
      <c r="AT188" s="10">
        <v>1889.15</v>
      </c>
      <c r="AU188" s="10">
        <v>2227.15</v>
      </c>
      <c r="AV188" s="10">
        <v>786.88</v>
      </c>
      <c r="AW188" s="10">
        <v>1491.27</v>
      </c>
      <c r="AX188" s="10">
        <v>7122.92</v>
      </c>
      <c r="AY188" s="10">
        <v>117.95</v>
      </c>
      <c r="AZ188" s="10">
        <v>2243.54</v>
      </c>
      <c r="BA188" s="10">
        <v>1478.64</v>
      </c>
      <c r="BB188" s="10">
        <v>1076.3499999999999</v>
      </c>
      <c r="BC188" s="10">
        <v>536.33000000000004</v>
      </c>
      <c r="BD188" s="10">
        <v>0.31</v>
      </c>
      <c r="BE188" s="10">
        <v>0.15</v>
      </c>
      <c r="BF188" s="10">
        <v>0.11</v>
      </c>
      <c r="BG188" s="10">
        <v>0.28000000000000003</v>
      </c>
      <c r="BH188" s="10">
        <v>0.33</v>
      </c>
      <c r="BI188" s="10">
        <v>1.25</v>
      </c>
      <c r="BJ188" s="10">
        <v>0.04</v>
      </c>
      <c r="BK188" s="10">
        <v>4.34</v>
      </c>
      <c r="BL188" s="10">
        <v>0.01</v>
      </c>
      <c r="BM188" s="10">
        <v>1.49</v>
      </c>
      <c r="BN188" s="10">
        <v>0.05</v>
      </c>
      <c r="BO188" s="10">
        <v>0.09</v>
      </c>
      <c r="BP188" s="10">
        <v>0</v>
      </c>
      <c r="BQ188" s="10">
        <v>0.23</v>
      </c>
      <c r="BR188" s="10">
        <v>0.36</v>
      </c>
      <c r="BS188" s="10">
        <v>6.01</v>
      </c>
      <c r="BT188" s="10">
        <v>0</v>
      </c>
      <c r="BU188" s="10">
        <v>0</v>
      </c>
      <c r="BV188" s="10">
        <v>8.43</v>
      </c>
      <c r="BW188" s="10">
        <v>0.06</v>
      </c>
      <c r="BX188" s="10">
        <v>0</v>
      </c>
      <c r="BY188" s="10">
        <v>0</v>
      </c>
      <c r="BZ188" s="10">
        <v>0</v>
      </c>
      <c r="CA188" s="10">
        <v>0</v>
      </c>
      <c r="CB188" s="10">
        <v>1442.55</v>
      </c>
      <c r="CC188" s="8"/>
      <c r="CD188" s="8"/>
      <c r="CE188" s="10">
        <v>403.52</v>
      </c>
      <c r="CG188" s="10">
        <v>206.65</v>
      </c>
      <c r="CH188" s="10">
        <v>120.23</v>
      </c>
      <c r="CI188" s="10">
        <v>163.44</v>
      </c>
      <c r="CJ188" s="10">
        <v>14001.15</v>
      </c>
      <c r="CK188" s="10">
        <v>6642.78</v>
      </c>
      <c r="CL188" s="10">
        <v>10321.969999999999</v>
      </c>
      <c r="CM188" s="10">
        <v>307.60000000000002</v>
      </c>
      <c r="CN188" s="10">
        <v>172.02</v>
      </c>
      <c r="CO188" s="10">
        <v>240.15</v>
      </c>
      <c r="CP188" s="10">
        <v>34.69</v>
      </c>
      <c r="CQ188" s="10">
        <v>3.71</v>
      </c>
    </row>
    <row r="190" spans="1:95" x14ac:dyDescent="0.25">
      <c r="B190" s="31" t="s">
        <v>175</v>
      </c>
    </row>
    <row r="191" spans="1:95" x14ac:dyDescent="0.25">
      <c r="B191" s="14" t="s">
        <v>104</v>
      </c>
    </row>
    <row r="192" spans="1:95" s="23" customFormat="1" x14ac:dyDescent="0.25">
      <c r="A192" s="20" t="str">
        <f>"-"</f>
        <v>-</v>
      </c>
      <c r="B192" s="21" t="s">
        <v>105</v>
      </c>
      <c r="C192" s="22">
        <v>30</v>
      </c>
      <c r="D192" s="43">
        <v>2.25</v>
      </c>
      <c r="E192" s="43">
        <v>0</v>
      </c>
      <c r="F192" s="43">
        <v>1.5</v>
      </c>
      <c r="G192" s="43">
        <v>0.9</v>
      </c>
      <c r="H192" s="43">
        <v>11.19</v>
      </c>
      <c r="I192" s="49">
        <v>66.335999999999999</v>
      </c>
      <c r="J192" s="43">
        <v>0.15</v>
      </c>
      <c r="K192" s="43">
        <v>0</v>
      </c>
      <c r="L192" s="43">
        <v>0</v>
      </c>
      <c r="M192" s="43">
        <v>0</v>
      </c>
      <c r="N192" s="43">
        <v>0.99</v>
      </c>
      <c r="O192" s="43">
        <v>9.24</v>
      </c>
      <c r="P192" s="43">
        <v>0.96</v>
      </c>
      <c r="Q192" s="43">
        <v>0</v>
      </c>
      <c r="R192" s="43">
        <v>0</v>
      </c>
      <c r="S192" s="43">
        <v>0.09</v>
      </c>
      <c r="T192" s="43">
        <v>0.48</v>
      </c>
      <c r="U192" s="43">
        <v>128.69999999999999</v>
      </c>
      <c r="V192" s="43">
        <v>39.299999999999997</v>
      </c>
      <c r="W192" s="43">
        <v>6.6</v>
      </c>
      <c r="X192" s="43">
        <v>9.9</v>
      </c>
      <c r="Y192" s="43">
        <v>25.5</v>
      </c>
      <c r="Z192" s="43">
        <v>0.6</v>
      </c>
      <c r="AA192" s="43">
        <v>0</v>
      </c>
      <c r="AB192" s="43">
        <v>0</v>
      </c>
      <c r="AC192" s="43">
        <v>0</v>
      </c>
      <c r="AD192" s="43">
        <v>0.51</v>
      </c>
      <c r="AE192" s="43">
        <v>0.05</v>
      </c>
      <c r="AF192" s="43">
        <v>0.02</v>
      </c>
      <c r="AG192" s="43">
        <v>0.48</v>
      </c>
      <c r="AH192" s="43">
        <v>0.9</v>
      </c>
      <c r="AI192" s="43">
        <v>0</v>
      </c>
      <c r="AJ192" s="23">
        <v>0</v>
      </c>
      <c r="AK192" s="23">
        <v>111.6</v>
      </c>
      <c r="AL192" s="23">
        <v>115.8</v>
      </c>
      <c r="AM192" s="23">
        <v>177.3</v>
      </c>
      <c r="AN192" s="23">
        <v>59.7</v>
      </c>
      <c r="AO192" s="23">
        <v>35.1</v>
      </c>
      <c r="AP192" s="23">
        <v>70.2</v>
      </c>
      <c r="AQ192" s="23">
        <v>26.4</v>
      </c>
      <c r="AR192" s="23">
        <v>126</v>
      </c>
      <c r="AS192" s="23">
        <v>78.3</v>
      </c>
      <c r="AT192" s="23">
        <v>108.9</v>
      </c>
      <c r="AU192" s="23">
        <v>90.3</v>
      </c>
      <c r="AV192" s="23">
        <v>48.3</v>
      </c>
      <c r="AW192" s="23">
        <v>84</v>
      </c>
      <c r="AX192" s="23">
        <v>697.5</v>
      </c>
      <c r="AY192" s="23">
        <v>0</v>
      </c>
      <c r="AZ192" s="23">
        <v>227.1</v>
      </c>
      <c r="BA192" s="23">
        <v>99.3</v>
      </c>
      <c r="BB192" s="23">
        <v>66.599999999999994</v>
      </c>
      <c r="BC192" s="23">
        <v>51.9</v>
      </c>
      <c r="BD192" s="23">
        <v>0</v>
      </c>
      <c r="BE192" s="23">
        <v>0</v>
      </c>
      <c r="BF192" s="23">
        <v>0</v>
      </c>
      <c r="BG192" s="23">
        <v>0</v>
      </c>
      <c r="BH192" s="23">
        <v>0</v>
      </c>
      <c r="BI192" s="23">
        <v>0.01</v>
      </c>
      <c r="BJ192" s="23">
        <v>0</v>
      </c>
      <c r="BK192" s="23">
        <v>0.1</v>
      </c>
      <c r="BL192" s="23">
        <v>0</v>
      </c>
      <c r="BM192" s="23">
        <v>0.05</v>
      </c>
      <c r="BN192" s="23">
        <v>0</v>
      </c>
      <c r="BO192" s="23">
        <v>0</v>
      </c>
      <c r="BP192" s="23">
        <v>0</v>
      </c>
      <c r="BQ192" s="23">
        <v>0</v>
      </c>
      <c r="BR192" s="23">
        <v>0</v>
      </c>
      <c r="BS192" s="23">
        <v>0.35</v>
      </c>
      <c r="BT192" s="23">
        <v>0</v>
      </c>
      <c r="BU192" s="23">
        <v>0</v>
      </c>
      <c r="BV192" s="23">
        <v>0.26</v>
      </c>
      <c r="BW192" s="23">
        <v>0.01</v>
      </c>
      <c r="BX192" s="23">
        <v>0</v>
      </c>
      <c r="BY192" s="23">
        <v>0</v>
      </c>
      <c r="BZ192" s="23">
        <v>0</v>
      </c>
      <c r="CA192" s="23">
        <v>0</v>
      </c>
      <c r="CB192" s="23">
        <v>10.23</v>
      </c>
      <c r="CC192" s="24"/>
      <c r="CD192" s="24"/>
      <c r="CE192" s="23">
        <v>0</v>
      </c>
      <c r="CG192" s="23">
        <v>0</v>
      </c>
      <c r="CH192" s="23">
        <v>0</v>
      </c>
      <c r="CI192" s="23">
        <v>0</v>
      </c>
      <c r="CJ192" s="23">
        <v>570</v>
      </c>
      <c r="CK192" s="23">
        <v>219.6</v>
      </c>
      <c r="CL192" s="23">
        <v>394.8</v>
      </c>
      <c r="CM192" s="23">
        <v>4.5599999999999996</v>
      </c>
      <c r="CN192" s="23">
        <v>4.5599999999999996</v>
      </c>
      <c r="CO192" s="23">
        <v>4.5599999999999996</v>
      </c>
      <c r="CP192" s="23">
        <v>0</v>
      </c>
      <c r="CQ192" s="23">
        <v>0</v>
      </c>
    </row>
    <row r="193" spans="1:95" s="23" customFormat="1" x14ac:dyDescent="0.25">
      <c r="A193" s="20" t="str">
        <f>"-"</f>
        <v>-</v>
      </c>
      <c r="B193" s="21" t="s">
        <v>122</v>
      </c>
      <c r="C193" s="22">
        <v>5</v>
      </c>
      <c r="D193" s="43">
        <v>0.04</v>
      </c>
      <c r="E193" s="43">
        <v>0.04</v>
      </c>
      <c r="F193" s="43">
        <v>3.63</v>
      </c>
      <c r="G193" s="43">
        <v>0</v>
      </c>
      <c r="H193" s="43">
        <v>7.0000000000000007E-2</v>
      </c>
      <c r="I193" s="49">
        <v>33.031999999999996</v>
      </c>
      <c r="J193" s="43">
        <v>2.36</v>
      </c>
      <c r="K193" s="43">
        <v>0.11</v>
      </c>
      <c r="L193" s="43">
        <v>0</v>
      </c>
      <c r="M193" s="43">
        <v>0</v>
      </c>
      <c r="N193" s="43">
        <v>7.0000000000000007E-2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7.0000000000000007E-2</v>
      </c>
      <c r="U193" s="43">
        <v>0.75</v>
      </c>
      <c r="V193" s="43">
        <v>1.5</v>
      </c>
      <c r="W193" s="43">
        <v>1.2</v>
      </c>
      <c r="X193" s="43">
        <v>0</v>
      </c>
      <c r="Y193" s="43">
        <v>1.5</v>
      </c>
      <c r="Z193" s="43">
        <v>0.01</v>
      </c>
      <c r="AA193" s="43">
        <v>20</v>
      </c>
      <c r="AB193" s="43">
        <v>15</v>
      </c>
      <c r="AC193" s="43">
        <v>22.5</v>
      </c>
      <c r="AD193" s="43">
        <v>0.05</v>
      </c>
      <c r="AE193" s="43">
        <v>0</v>
      </c>
      <c r="AF193" s="43">
        <v>0.01</v>
      </c>
      <c r="AG193" s="43">
        <v>0.01</v>
      </c>
      <c r="AH193" s="43">
        <v>0.01</v>
      </c>
      <c r="AI193" s="43">
        <v>0</v>
      </c>
      <c r="AJ193" s="23">
        <v>0</v>
      </c>
      <c r="AK193" s="23">
        <v>2.1</v>
      </c>
      <c r="AL193" s="23">
        <v>2.0499999999999998</v>
      </c>
      <c r="AM193" s="23">
        <v>3.8</v>
      </c>
      <c r="AN193" s="23">
        <v>2.25</v>
      </c>
      <c r="AO193" s="23">
        <v>0.85</v>
      </c>
      <c r="AP193" s="23">
        <v>2.35</v>
      </c>
      <c r="AQ193" s="23">
        <v>2.15</v>
      </c>
      <c r="AR193" s="23">
        <v>2.1</v>
      </c>
      <c r="AS193" s="23">
        <v>1.8</v>
      </c>
      <c r="AT193" s="23">
        <v>1.3</v>
      </c>
      <c r="AU193" s="23">
        <v>2.85</v>
      </c>
      <c r="AV193" s="23">
        <v>1.75</v>
      </c>
      <c r="AW193" s="23">
        <v>1.2</v>
      </c>
      <c r="AX193" s="23">
        <v>7.1</v>
      </c>
      <c r="AY193" s="23">
        <v>0</v>
      </c>
      <c r="AZ193" s="23">
        <v>2.4</v>
      </c>
      <c r="BA193" s="23">
        <v>2.7</v>
      </c>
      <c r="BB193" s="23">
        <v>2.1</v>
      </c>
      <c r="BC193" s="23">
        <v>0.5</v>
      </c>
      <c r="BD193" s="23">
        <v>0.13</v>
      </c>
      <c r="BE193" s="23">
        <v>0.06</v>
      </c>
      <c r="BF193" s="23">
        <v>0.03</v>
      </c>
      <c r="BG193" s="23">
        <v>0.08</v>
      </c>
      <c r="BH193" s="23">
        <v>0.09</v>
      </c>
      <c r="BI193" s="23">
        <v>0.4</v>
      </c>
      <c r="BJ193" s="23">
        <v>0</v>
      </c>
      <c r="BK193" s="23">
        <v>1.1000000000000001</v>
      </c>
      <c r="BL193" s="23">
        <v>0</v>
      </c>
      <c r="BM193" s="23">
        <v>0.34</v>
      </c>
      <c r="BN193" s="23">
        <v>0</v>
      </c>
      <c r="BO193" s="23">
        <v>0</v>
      </c>
      <c r="BP193" s="23">
        <v>0</v>
      </c>
      <c r="BQ193" s="23">
        <v>0.08</v>
      </c>
      <c r="BR193" s="23">
        <v>0.12</v>
      </c>
      <c r="BS193" s="23">
        <v>0.9</v>
      </c>
      <c r="BT193" s="23">
        <v>0</v>
      </c>
      <c r="BU193" s="23">
        <v>0</v>
      </c>
      <c r="BV193" s="23">
        <v>0.05</v>
      </c>
      <c r="BW193" s="23">
        <v>0</v>
      </c>
      <c r="BX193" s="23">
        <v>0</v>
      </c>
      <c r="BY193" s="23">
        <v>0</v>
      </c>
      <c r="BZ193" s="23">
        <v>0</v>
      </c>
      <c r="CA193" s="23">
        <v>0</v>
      </c>
      <c r="CB193" s="23">
        <v>1.25</v>
      </c>
      <c r="CC193" s="24"/>
      <c r="CD193" s="24"/>
      <c r="CE193" s="23">
        <v>22.5</v>
      </c>
      <c r="CG193" s="23">
        <v>0.2</v>
      </c>
      <c r="CH193" s="23">
        <v>0.05</v>
      </c>
      <c r="CI193" s="23">
        <v>0.13</v>
      </c>
      <c r="CJ193" s="23">
        <v>10</v>
      </c>
      <c r="CK193" s="23">
        <v>4.0999999999999996</v>
      </c>
      <c r="CL193" s="23">
        <v>7.05</v>
      </c>
      <c r="CM193" s="23">
        <v>0.86</v>
      </c>
      <c r="CN193" s="23">
        <v>0.44</v>
      </c>
      <c r="CO193" s="23">
        <v>0.65</v>
      </c>
      <c r="CP193" s="23">
        <v>0</v>
      </c>
      <c r="CQ193" s="23">
        <v>0</v>
      </c>
    </row>
    <row r="194" spans="1:95" s="23" customFormat="1" x14ac:dyDescent="0.25">
      <c r="A194" s="20" t="str">
        <f>"29/10"</f>
        <v>29/10</v>
      </c>
      <c r="B194" s="21" t="s">
        <v>123</v>
      </c>
      <c r="C194" s="22">
        <v>180</v>
      </c>
      <c r="D194" s="43">
        <v>0.21</v>
      </c>
      <c r="E194" s="43">
        <v>0</v>
      </c>
      <c r="F194" s="43">
        <v>0.05</v>
      </c>
      <c r="G194" s="43">
        <v>0.05</v>
      </c>
      <c r="H194" s="43">
        <v>8.93</v>
      </c>
      <c r="I194" s="49">
        <v>35.632448780487792</v>
      </c>
      <c r="J194" s="43">
        <v>0</v>
      </c>
      <c r="K194" s="43">
        <v>0</v>
      </c>
      <c r="L194" s="43">
        <v>0</v>
      </c>
      <c r="M194" s="43">
        <v>0</v>
      </c>
      <c r="N194" s="43">
        <v>8.75</v>
      </c>
      <c r="O194" s="43">
        <v>0</v>
      </c>
      <c r="P194" s="43">
        <v>0.18</v>
      </c>
      <c r="Q194" s="43">
        <v>0</v>
      </c>
      <c r="R194" s="43">
        <v>0</v>
      </c>
      <c r="S194" s="43">
        <v>0.25</v>
      </c>
      <c r="T194" s="43">
        <v>0.08</v>
      </c>
      <c r="U194" s="43">
        <v>0.56999999999999995</v>
      </c>
      <c r="V194" s="43">
        <v>7.35</v>
      </c>
      <c r="W194" s="43">
        <v>1.96</v>
      </c>
      <c r="X194" s="43">
        <v>0.5</v>
      </c>
      <c r="Y194" s="43">
        <v>0.9</v>
      </c>
      <c r="Z194" s="43">
        <v>0.05</v>
      </c>
      <c r="AA194" s="43">
        <v>0</v>
      </c>
      <c r="AB194" s="43">
        <v>0.4</v>
      </c>
      <c r="AC194" s="43">
        <v>0.09</v>
      </c>
      <c r="AD194" s="43">
        <v>0.01</v>
      </c>
      <c r="AE194" s="43">
        <v>0</v>
      </c>
      <c r="AF194" s="43">
        <v>0</v>
      </c>
      <c r="AG194" s="43">
        <v>0</v>
      </c>
      <c r="AH194" s="43">
        <v>0.01</v>
      </c>
      <c r="AI194" s="43">
        <v>0.7</v>
      </c>
      <c r="AJ194" s="23">
        <v>0</v>
      </c>
      <c r="AK194" s="23">
        <v>0.6</v>
      </c>
      <c r="AL194" s="23">
        <v>0.69</v>
      </c>
      <c r="AM194" s="23">
        <v>0.56000000000000005</v>
      </c>
      <c r="AN194" s="23">
        <v>1.03</v>
      </c>
      <c r="AO194" s="23">
        <v>0.26</v>
      </c>
      <c r="AP194" s="23">
        <v>1.08</v>
      </c>
      <c r="AQ194" s="23">
        <v>0</v>
      </c>
      <c r="AR194" s="23">
        <v>1.38</v>
      </c>
      <c r="AS194" s="23">
        <v>0</v>
      </c>
      <c r="AT194" s="23">
        <v>0</v>
      </c>
      <c r="AU194" s="23">
        <v>0</v>
      </c>
      <c r="AV194" s="23">
        <v>0.77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3">
        <v>0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0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179.55</v>
      </c>
      <c r="CC194" s="24"/>
      <c r="CD194" s="24"/>
      <c r="CE194" s="23">
        <v>7.0000000000000007E-2</v>
      </c>
      <c r="CG194" s="23">
        <v>3.85</v>
      </c>
      <c r="CH194" s="23">
        <v>3.72</v>
      </c>
      <c r="CI194" s="23">
        <v>3.79</v>
      </c>
      <c r="CJ194" s="23">
        <v>434.63</v>
      </c>
      <c r="CK194" s="23">
        <v>165.16</v>
      </c>
      <c r="CL194" s="23">
        <v>299.89999999999998</v>
      </c>
      <c r="CM194" s="23">
        <v>39.92</v>
      </c>
      <c r="CN194" s="23">
        <v>23.87</v>
      </c>
      <c r="CO194" s="23">
        <v>31.9</v>
      </c>
      <c r="CP194" s="23">
        <v>8.7799999999999994</v>
      </c>
      <c r="CQ194" s="23">
        <v>0</v>
      </c>
    </row>
    <row r="195" spans="1:95" s="9" customFormat="1" ht="31.5" x14ac:dyDescent="0.25">
      <c r="A195" s="16" t="str">
        <f>"17/4"</f>
        <v>17/4</v>
      </c>
      <c r="B195" s="17" t="s">
        <v>147</v>
      </c>
      <c r="C195" s="18">
        <v>200</v>
      </c>
      <c r="D195" s="44">
        <v>5.86</v>
      </c>
      <c r="E195" s="44">
        <v>3</v>
      </c>
      <c r="F195" s="44">
        <v>6.12</v>
      </c>
      <c r="G195" s="44">
        <v>0.78</v>
      </c>
      <c r="H195" s="44">
        <v>31.6</v>
      </c>
      <c r="I195" s="50">
        <v>203.34916100000001</v>
      </c>
      <c r="J195" s="44">
        <v>4.1900000000000004</v>
      </c>
      <c r="K195" s="44">
        <v>0.11</v>
      </c>
      <c r="L195" s="44">
        <v>0</v>
      </c>
      <c r="M195" s="44">
        <v>0</v>
      </c>
      <c r="N195" s="44">
        <v>9.44</v>
      </c>
      <c r="O195" s="44">
        <v>21.12</v>
      </c>
      <c r="P195" s="44">
        <v>1.03</v>
      </c>
      <c r="Q195" s="44">
        <v>0</v>
      </c>
      <c r="R195" s="44">
        <v>0</v>
      </c>
      <c r="S195" s="44">
        <v>0.1</v>
      </c>
      <c r="T195" s="44">
        <v>1.6</v>
      </c>
      <c r="U195" s="44">
        <v>249.05</v>
      </c>
      <c r="V195" s="44">
        <v>181.02</v>
      </c>
      <c r="W195" s="44">
        <v>116.09</v>
      </c>
      <c r="X195" s="44">
        <v>32.76</v>
      </c>
      <c r="Y195" s="44">
        <v>139.59</v>
      </c>
      <c r="Z195" s="44">
        <v>0.7</v>
      </c>
      <c r="AA195" s="44">
        <v>24.24</v>
      </c>
      <c r="AB195" s="44">
        <v>23.2</v>
      </c>
      <c r="AC195" s="44">
        <v>45.51</v>
      </c>
      <c r="AD195" s="44">
        <v>0.17</v>
      </c>
      <c r="AE195" s="44">
        <v>0.1</v>
      </c>
      <c r="AF195" s="44">
        <v>0.14000000000000001</v>
      </c>
      <c r="AG195" s="44">
        <v>0.52</v>
      </c>
      <c r="AH195" s="44">
        <v>2.2000000000000002</v>
      </c>
      <c r="AI195" s="44">
        <v>0.53</v>
      </c>
      <c r="AJ195" s="9">
        <v>0</v>
      </c>
      <c r="AK195" s="9">
        <v>145.13999999999999</v>
      </c>
      <c r="AL195" s="9">
        <v>125.26</v>
      </c>
      <c r="AM195" s="9">
        <v>364.96</v>
      </c>
      <c r="AN195" s="9">
        <v>90.21</v>
      </c>
      <c r="AO195" s="9">
        <v>76.22</v>
      </c>
      <c r="AP195" s="9">
        <v>107.49</v>
      </c>
      <c r="AQ195" s="9">
        <v>48.27</v>
      </c>
      <c r="AR195" s="9">
        <v>157.72999999999999</v>
      </c>
      <c r="AS195" s="9">
        <v>248.68</v>
      </c>
      <c r="AT195" s="9">
        <v>149.04</v>
      </c>
      <c r="AU195" s="9">
        <v>194.91</v>
      </c>
      <c r="AV195" s="9">
        <v>72.05</v>
      </c>
      <c r="AW195" s="9">
        <v>99.83</v>
      </c>
      <c r="AX195" s="9">
        <v>572.37</v>
      </c>
      <c r="AY195" s="9">
        <v>0</v>
      </c>
      <c r="AZ195" s="9">
        <v>193.45</v>
      </c>
      <c r="BA195" s="9">
        <v>174.09</v>
      </c>
      <c r="BB195" s="9">
        <v>116.09</v>
      </c>
      <c r="BC195" s="9">
        <v>51.94</v>
      </c>
      <c r="BD195" s="9">
        <v>0.12</v>
      </c>
      <c r="BE195" s="9">
        <v>0.05</v>
      </c>
      <c r="BF195" s="9">
        <v>0.03</v>
      </c>
      <c r="BG195" s="9">
        <v>7.0000000000000007E-2</v>
      </c>
      <c r="BH195" s="9">
        <v>0.08</v>
      </c>
      <c r="BI195" s="9">
        <v>0.35</v>
      </c>
      <c r="BJ195" s="9">
        <v>0</v>
      </c>
      <c r="BK195" s="9">
        <v>1.04</v>
      </c>
      <c r="BL195" s="9">
        <v>0</v>
      </c>
      <c r="BM195" s="9">
        <v>0.31</v>
      </c>
      <c r="BN195" s="9">
        <v>0</v>
      </c>
      <c r="BO195" s="9">
        <v>0</v>
      </c>
      <c r="BP195" s="9">
        <v>0</v>
      </c>
      <c r="BQ195" s="9">
        <v>7.0000000000000007E-2</v>
      </c>
      <c r="BR195" s="9">
        <v>0.1</v>
      </c>
      <c r="BS195" s="9">
        <v>0.92</v>
      </c>
      <c r="BT195" s="9">
        <v>0</v>
      </c>
      <c r="BU195" s="9">
        <v>0</v>
      </c>
      <c r="BV195" s="9">
        <v>0.42</v>
      </c>
      <c r="BW195" s="9">
        <v>0.01</v>
      </c>
      <c r="BX195" s="9">
        <v>0</v>
      </c>
      <c r="BY195" s="9">
        <v>0</v>
      </c>
      <c r="BZ195" s="9">
        <v>0</v>
      </c>
      <c r="CA195" s="9">
        <v>0</v>
      </c>
      <c r="CB195" s="9">
        <v>166.8</v>
      </c>
      <c r="CC195" s="19"/>
      <c r="CD195" s="19"/>
      <c r="CE195" s="9">
        <v>28.11</v>
      </c>
      <c r="CG195" s="9">
        <v>32.08</v>
      </c>
      <c r="CH195" s="9">
        <v>14.79</v>
      </c>
      <c r="CI195" s="9">
        <v>23.43</v>
      </c>
      <c r="CJ195" s="9">
        <v>2008.07</v>
      </c>
      <c r="CK195" s="9">
        <v>899.37</v>
      </c>
      <c r="CL195" s="9">
        <v>1453.72</v>
      </c>
      <c r="CM195" s="9">
        <v>33.909999999999997</v>
      </c>
      <c r="CN195" s="9">
        <v>15.31</v>
      </c>
      <c r="CO195" s="9">
        <v>24.61</v>
      </c>
      <c r="CP195" s="9">
        <v>5</v>
      </c>
      <c r="CQ195" s="9">
        <v>0.5</v>
      </c>
    </row>
    <row r="196" spans="1:95" s="10" customFormat="1" x14ac:dyDescent="0.25">
      <c r="A196" s="25"/>
      <c r="B196" s="26" t="s">
        <v>109</v>
      </c>
      <c r="C196" s="27">
        <f>SUM(C192:C195)</f>
        <v>415</v>
      </c>
      <c r="D196" s="45">
        <f t="shared" ref="D196:AI196" si="36">SUM(D192:D195)</f>
        <v>8.36</v>
      </c>
      <c r="E196" s="45">
        <f t="shared" si="36"/>
        <v>3.04</v>
      </c>
      <c r="F196" s="45">
        <f t="shared" si="36"/>
        <v>11.3</v>
      </c>
      <c r="G196" s="45">
        <f t="shared" si="36"/>
        <v>1.73</v>
      </c>
      <c r="H196" s="45">
        <f t="shared" si="36"/>
        <v>51.79</v>
      </c>
      <c r="I196" s="51">
        <f t="shared" si="36"/>
        <v>338.34960978048775</v>
      </c>
      <c r="J196" s="45">
        <f t="shared" si="36"/>
        <v>6.7</v>
      </c>
      <c r="K196" s="45">
        <f t="shared" si="36"/>
        <v>0.22</v>
      </c>
      <c r="L196" s="45">
        <f t="shared" si="36"/>
        <v>0</v>
      </c>
      <c r="M196" s="45">
        <f t="shared" si="36"/>
        <v>0</v>
      </c>
      <c r="N196" s="45">
        <f t="shared" si="36"/>
        <v>19.25</v>
      </c>
      <c r="O196" s="45">
        <f t="shared" si="36"/>
        <v>30.36</v>
      </c>
      <c r="P196" s="45">
        <f t="shared" si="36"/>
        <v>2.17</v>
      </c>
      <c r="Q196" s="45">
        <f t="shared" si="36"/>
        <v>0</v>
      </c>
      <c r="R196" s="45">
        <f t="shared" si="36"/>
        <v>0</v>
      </c>
      <c r="S196" s="45">
        <f t="shared" si="36"/>
        <v>0.43999999999999995</v>
      </c>
      <c r="T196" s="45">
        <f t="shared" si="36"/>
        <v>2.23</v>
      </c>
      <c r="U196" s="45">
        <f t="shared" si="36"/>
        <v>379.07</v>
      </c>
      <c r="V196" s="45">
        <f t="shared" si="36"/>
        <v>229.17000000000002</v>
      </c>
      <c r="W196" s="45">
        <f t="shared" si="36"/>
        <v>125.85000000000001</v>
      </c>
      <c r="X196" s="45">
        <f t="shared" si="36"/>
        <v>43.16</v>
      </c>
      <c r="Y196" s="45">
        <f t="shared" si="36"/>
        <v>167.49</v>
      </c>
      <c r="Z196" s="45">
        <f t="shared" si="36"/>
        <v>1.3599999999999999</v>
      </c>
      <c r="AA196" s="45">
        <f t="shared" si="36"/>
        <v>44.239999999999995</v>
      </c>
      <c r="AB196" s="45">
        <f t="shared" si="36"/>
        <v>38.6</v>
      </c>
      <c r="AC196" s="45">
        <f t="shared" si="36"/>
        <v>68.099999999999994</v>
      </c>
      <c r="AD196" s="45">
        <f t="shared" si="36"/>
        <v>0.7400000000000001</v>
      </c>
      <c r="AE196" s="45">
        <f t="shared" si="36"/>
        <v>0.15000000000000002</v>
      </c>
      <c r="AF196" s="45">
        <f t="shared" si="36"/>
        <v>0.17</v>
      </c>
      <c r="AG196" s="45">
        <f t="shared" si="36"/>
        <v>1.01</v>
      </c>
      <c r="AH196" s="45">
        <f t="shared" si="36"/>
        <v>3.12</v>
      </c>
      <c r="AI196" s="45">
        <f t="shared" si="36"/>
        <v>1.23</v>
      </c>
      <c r="AJ196" s="10">
        <v>0</v>
      </c>
      <c r="AK196" s="10">
        <v>259.44</v>
      </c>
      <c r="AL196" s="10">
        <v>243.79</v>
      </c>
      <c r="AM196" s="10">
        <v>546.62</v>
      </c>
      <c r="AN196" s="10">
        <v>153.19</v>
      </c>
      <c r="AO196" s="10">
        <v>112.43</v>
      </c>
      <c r="AP196" s="10">
        <v>181.11</v>
      </c>
      <c r="AQ196" s="10">
        <v>76.819999999999993</v>
      </c>
      <c r="AR196" s="10">
        <v>287.20999999999998</v>
      </c>
      <c r="AS196" s="10">
        <v>328.78</v>
      </c>
      <c r="AT196" s="10">
        <v>259.24</v>
      </c>
      <c r="AU196" s="10">
        <v>288.06</v>
      </c>
      <c r="AV196" s="10">
        <v>122.88</v>
      </c>
      <c r="AW196" s="10">
        <v>185.03</v>
      </c>
      <c r="AX196" s="10">
        <v>1276.97</v>
      </c>
      <c r="AY196" s="10">
        <v>0</v>
      </c>
      <c r="AZ196" s="10">
        <v>422.95</v>
      </c>
      <c r="BA196" s="10">
        <v>276.08999999999997</v>
      </c>
      <c r="BB196" s="10">
        <v>184.79</v>
      </c>
      <c r="BC196" s="10">
        <v>104.34</v>
      </c>
      <c r="BD196" s="10">
        <v>0.25</v>
      </c>
      <c r="BE196" s="10">
        <v>0.12</v>
      </c>
      <c r="BF196" s="10">
        <v>0.06</v>
      </c>
      <c r="BG196" s="10">
        <v>0.14000000000000001</v>
      </c>
      <c r="BH196" s="10">
        <v>0.16</v>
      </c>
      <c r="BI196" s="10">
        <v>0.76</v>
      </c>
      <c r="BJ196" s="10">
        <v>0</v>
      </c>
      <c r="BK196" s="10">
        <v>2.2400000000000002</v>
      </c>
      <c r="BL196" s="10">
        <v>0</v>
      </c>
      <c r="BM196" s="10">
        <v>0.7</v>
      </c>
      <c r="BN196" s="10">
        <v>0.01</v>
      </c>
      <c r="BO196" s="10">
        <v>0</v>
      </c>
      <c r="BP196" s="10">
        <v>0</v>
      </c>
      <c r="BQ196" s="10">
        <v>0.14000000000000001</v>
      </c>
      <c r="BR196" s="10">
        <v>0.22</v>
      </c>
      <c r="BS196" s="10">
        <v>2.17</v>
      </c>
      <c r="BT196" s="10">
        <v>0</v>
      </c>
      <c r="BU196" s="10">
        <v>0</v>
      </c>
      <c r="BV196" s="10">
        <v>0.73</v>
      </c>
      <c r="BW196" s="10">
        <v>0.02</v>
      </c>
      <c r="BX196" s="10">
        <v>0</v>
      </c>
      <c r="BY196" s="10">
        <v>0</v>
      </c>
      <c r="BZ196" s="10">
        <v>0</v>
      </c>
      <c r="CA196" s="10">
        <v>0</v>
      </c>
      <c r="CB196" s="10">
        <v>357.82</v>
      </c>
      <c r="CC196" s="8"/>
      <c r="CD196" s="8" t="e">
        <f>$I$196/#REF!*100</f>
        <v>#REF!</v>
      </c>
      <c r="CE196" s="10">
        <v>50.67</v>
      </c>
      <c r="CG196" s="10">
        <v>36.130000000000003</v>
      </c>
      <c r="CH196" s="10">
        <v>18.559999999999999</v>
      </c>
      <c r="CI196" s="10">
        <v>27.34</v>
      </c>
      <c r="CJ196" s="10">
        <v>3022.7</v>
      </c>
      <c r="CK196" s="10">
        <v>1288.23</v>
      </c>
      <c r="CL196" s="10">
        <v>2155.46</v>
      </c>
      <c r="CM196" s="10">
        <v>79.239999999999995</v>
      </c>
      <c r="CN196" s="10">
        <v>44.18</v>
      </c>
      <c r="CO196" s="10">
        <v>61.71</v>
      </c>
      <c r="CP196" s="10">
        <v>13.78</v>
      </c>
      <c r="CQ196" s="10">
        <v>0.5</v>
      </c>
    </row>
    <row r="197" spans="1:95" x14ac:dyDescent="0.25">
      <c r="B197" s="14" t="s">
        <v>167</v>
      </c>
    </row>
    <row r="198" spans="1:95" s="23" customFormat="1" x14ac:dyDescent="0.25">
      <c r="A198" s="20" t="str">
        <f>"-"</f>
        <v>-</v>
      </c>
      <c r="B198" s="21" t="s">
        <v>125</v>
      </c>
      <c r="C198" s="22">
        <v>100</v>
      </c>
      <c r="D198" s="43">
        <v>3</v>
      </c>
      <c r="E198" s="43">
        <v>0</v>
      </c>
      <c r="F198" s="43">
        <v>2.5</v>
      </c>
      <c r="G198" s="43">
        <v>0.3</v>
      </c>
      <c r="H198" s="43">
        <v>4.2</v>
      </c>
      <c r="I198" s="49">
        <v>50.76</v>
      </c>
      <c r="J198" s="43">
        <v>0.1</v>
      </c>
      <c r="K198" s="43">
        <v>0</v>
      </c>
      <c r="L198" s="43">
        <v>0</v>
      </c>
      <c r="M198" s="43">
        <v>0</v>
      </c>
      <c r="N198" s="43">
        <v>4.2</v>
      </c>
      <c r="O198" s="43">
        <v>0</v>
      </c>
      <c r="P198" s="43">
        <v>0</v>
      </c>
      <c r="Q198" s="43">
        <v>0</v>
      </c>
      <c r="R198" s="43">
        <v>0</v>
      </c>
      <c r="S198" s="43">
        <v>0.1</v>
      </c>
      <c r="T198" s="43">
        <v>0.4</v>
      </c>
      <c r="U198" s="43">
        <v>2</v>
      </c>
      <c r="V198" s="43">
        <v>238</v>
      </c>
      <c r="W198" s="43">
        <v>15</v>
      </c>
      <c r="X198" s="43">
        <v>9</v>
      </c>
      <c r="Y198" s="43">
        <v>12</v>
      </c>
      <c r="Z198" s="43">
        <v>0.4</v>
      </c>
      <c r="AA198" s="43">
        <v>0</v>
      </c>
      <c r="AB198" s="43">
        <v>30</v>
      </c>
      <c r="AC198" s="43">
        <v>5</v>
      </c>
      <c r="AD198" s="43">
        <v>0.1</v>
      </c>
      <c r="AE198" s="43">
        <v>0.03</v>
      </c>
      <c r="AF198" s="43">
        <v>0.03</v>
      </c>
      <c r="AG198" s="43">
        <v>0.6</v>
      </c>
      <c r="AH198" s="43">
        <v>0.7</v>
      </c>
      <c r="AI198" s="43">
        <v>15</v>
      </c>
      <c r="AJ198" s="23">
        <v>0</v>
      </c>
      <c r="AK198" s="23">
        <v>0</v>
      </c>
      <c r="AL198" s="23">
        <v>0</v>
      </c>
      <c r="AM198" s="23">
        <v>450</v>
      </c>
      <c r="AN198" s="23">
        <v>387</v>
      </c>
      <c r="AO198" s="23">
        <v>115</v>
      </c>
      <c r="AP198" s="23">
        <v>216</v>
      </c>
      <c r="AQ198" s="23">
        <v>72</v>
      </c>
      <c r="AR198" s="23">
        <v>225</v>
      </c>
      <c r="AS198" s="23">
        <v>160</v>
      </c>
      <c r="AT198" s="23">
        <v>174</v>
      </c>
      <c r="AU198" s="23">
        <v>344</v>
      </c>
      <c r="AV198" s="23">
        <v>156</v>
      </c>
      <c r="AW198" s="23">
        <v>93</v>
      </c>
      <c r="AX198" s="23">
        <v>897</v>
      </c>
      <c r="AY198" s="23">
        <v>0</v>
      </c>
      <c r="AZ198" s="23">
        <v>518</v>
      </c>
      <c r="BA198" s="23">
        <v>278</v>
      </c>
      <c r="BB198" s="23">
        <v>242</v>
      </c>
      <c r="BC198" s="23">
        <v>50</v>
      </c>
      <c r="BD198" s="23">
        <v>0.1</v>
      </c>
      <c r="BE198" s="23">
        <v>7.0000000000000007E-2</v>
      </c>
      <c r="BF198" s="23">
        <v>0.04</v>
      </c>
      <c r="BG198" s="23">
        <v>0.08</v>
      </c>
      <c r="BH198" s="23">
        <v>0.09</v>
      </c>
      <c r="BI198" s="23">
        <v>0.45</v>
      </c>
      <c r="BJ198" s="23">
        <v>0.03</v>
      </c>
      <c r="BK198" s="23">
        <v>0.56000000000000005</v>
      </c>
      <c r="BL198" s="23">
        <v>0.02</v>
      </c>
      <c r="BM198" s="23">
        <v>0.31</v>
      </c>
      <c r="BN198" s="23">
        <v>0.04</v>
      </c>
      <c r="BO198" s="23">
        <v>0</v>
      </c>
      <c r="BP198" s="23">
        <v>0</v>
      </c>
      <c r="BQ198" s="23">
        <v>0.04</v>
      </c>
      <c r="BR198" s="23">
        <v>0.08</v>
      </c>
      <c r="BS198" s="23">
        <v>0.69</v>
      </c>
      <c r="BT198" s="23">
        <v>0.01</v>
      </c>
      <c r="BU198" s="23">
        <v>0</v>
      </c>
      <c r="BV198" s="23">
        <v>0.02</v>
      </c>
      <c r="BW198" s="23">
        <v>0.03</v>
      </c>
      <c r="BX198" s="23">
        <v>0.08</v>
      </c>
      <c r="BY198" s="23">
        <v>0</v>
      </c>
      <c r="BZ198" s="23">
        <v>0</v>
      </c>
      <c r="CA198" s="23">
        <v>0</v>
      </c>
      <c r="CB198" s="23">
        <v>93</v>
      </c>
      <c r="CC198" s="24"/>
      <c r="CD198" s="24"/>
      <c r="CE198" s="23">
        <v>5</v>
      </c>
      <c r="CG198" s="23">
        <v>0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0</v>
      </c>
      <c r="CQ198" s="23">
        <v>0</v>
      </c>
    </row>
    <row r="199" spans="1:95" s="9" customFormat="1" x14ac:dyDescent="0.25">
      <c r="A199" s="16" t="str">
        <f>"-"</f>
        <v>-</v>
      </c>
      <c r="B199" s="17" t="s">
        <v>126</v>
      </c>
      <c r="C199" s="18">
        <v>20</v>
      </c>
      <c r="D199" s="44">
        <v>0.42</v>
      </c>
      <c r="E199" s="44">
        <v>0</v>
      </c>
      <c r="F199" s="44">
        <v>2.62</v>
      </c>
      <c r="G199" s="44">
        <v>0</v>
      </c>
      <c r="H199" s="44">
        <v>11.46</v>
      </c>
      <c r="I199" s="50">
        <v>70.08</v>
      </c>
      <c r="J199" s="44">
        <v>0.42</v>
      </c>
      <c r="K199" s="44">
        <v>0</v>
      </c>
      <c r="L199" s="44">
        <v>0</v>
      </c>
      <c r="M199" s="44">
        <v>0</v>
      </c>
      <c r="N199" s="44">
        <v>5</v>
      </c>
      <c r="O199" s="44">
        <v>6</v>
      </c>
      <c r="P199" s="44">
        <v>0.46</v>
      </c>
      <c r="Q199" s="44">
        <v>0</v>
      </c>
      <c r="R199" s="44">
        <v>0</v>
      </c>
      <c r="S199" s="44">
        <v>0.1</v>
      </c>
      <c r="T199" s="44">
        <v>0.2</v>
      </c>
      <c r="U199" s="44">
        <v>66</v>
      </c>
      <c r="V199" s="44">
        <v>22</v>
      </c>
      <c r="W199" s="44">
        <v>5.8</v>
      </c>
      <c r="X199" s="44">
        <v>4</v>
      </c>
      <c r="Y199" s="44">
        <v>18</v>
      </c>
      <c r="Z199" s="44">
        <v>0.42</v>
      </c>
      <c r="AA199" s="44">
        <v>2</v>
      </c>
      <c r="AB199" s="44">
        <v>1.6</v>
      </c>
      <c r="AC199" s="44">
        <v>2.2000000000000002</v>
      </c>
      <c r="AD199" s="44">
        <v>0.7</v>
      </c>
      <c r="AE199" s="44">
        <v>0.02</v>
      </c>
      <c r="AF199" s="44">
        <v>0.01</v>
      </c>
      <c r="AG199" s="44">
        <v>0.14000000000000001</v>
      </c>
      <c r="AH199" s="44">
        <v>0.38</v>
      </c>
      <c r="AI199" s="44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0.9</v>
      </c>
      <c r="CC199" s="19"/>
      <c r="CD199" s="19"/>
      <c r="CE199" s="9">
        <v>2.27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</row>
    <row r="200" spans="1:95" s="10" customFormat="1" x14ac:dyDescent="0.25">
      <c r="A200" s="25"/>
      <c r="B200" s="26" t="s">
        <v>168</v>
      </c>
      <c r="C200" s="27">
        <f>SUM(C198:C199)</f>
        <v>120</v>
      </c>
      <c r="D200" s="45">
        <f t="shared" ref="D200:AI200" si="37">SUM(D198:D199)</f>
        <v>3.42</v>
      </c>
      <c r="E200" s="45">
        <f t="shared" si="37"/>
        <v>0</v>
      </c>
      <c r="F200" s="45">
        <f t="shared" si="37"/>
        <v>5.12</v>
      </c>
      <c r="G200" s="45">
        <f t="shared" si="37"/>
        <v>0.3</v>
      </c>
      <c r="H200" s="45">
        <f t="shared" si="37"/>
        <v>15.66</v>
      </c>
      <c r="I200" s="51">
        <f t="shared" si="37"/>
        <v>120.84</v>
      </c>
      <c r="J200" s="45">
        <f t="shared" si="37"/>
        <v>0.52</v>
      </c>
      <c r="K200" s="45">
        <f t="shared" si="37"/>
        <v>0</v>
      </c>
      <c r="L200" s="45">
        <f t="shared" si="37"/>
        <v>0</v>
      </c>
      <c r="M200" s="45">
        <f t="shared" si="37"/>
        <v>0</v>
      </c>
      <c r="N200" s="45">
        <f t="shared" si="37"/>
        <v>9.1999999999999993</v>
      </c>
      <c r="O200" s="45">
        <f t="shared" si="37"/>
        <v>6</v>
      </c>
      <c r="P200" s="45">
        <f t="shared" si="37"/>
        <v>0.46</v>
      </c>
      <c r="Q200" s="45">
        <f t="shared" si="37"/>
        <v>0</v>
      </c>
      <c r="R200" s="45">
        <f t="shared" si="37"/>
        <v>0</v>
      </c>
      <c r="S200" s="45">
        <f t="shared" si="37"/>
        <v>0.2</v>
      </c>
      <c r="T200" s="45">
        <f t="shared" si="37"/>
        <v>0.60000000000000009</v>
      </c>
      <c r="U200" s="45">
        <f t="shared" si="37"/>
        <v>68</v>
      </c>
      <c r="V200" s="45">
        <f t="shared" si="37"/>
        <v>260</v>
      </c>
      <c r="W200" s="45">
        <f t="shared" si="37"/>
        <v>20.8</v>
      </c>
      <c r="X200" s="45">
        <f t="shared" si="37"/>
        <v>13</v>
      </c>
      <c r="Y200" s="45">
        <f t="shared" si="37"/>
        <v>30</v>
      </c>
      <c r="Z200" s="45">
        <f t="shared" si="37"/>
        <v>0.82000000000000006</v>
      </c>
      <c r="AA200" s="45">
        <f t="shared" si="37"/>
        <v>2</v>
      </c>
      <c r="AB200" s="45">
        <f t="shared" si="37"/>
        <v>31.6</v>
      </c>
      <c r="AC200" s="45">
        <f t="shared" si="37"/>
        <v>7.2</v>
      </c>
      <c r="AD200" s="45">
        <f t="shared" si="37"/>
        <v>0.79999999999999993</v>
      </c>
      <c r="AE200" s="45">
        <f t="shared" si="37"/>
        <v>0.05</v>
      </c>
      <c r="AF200" s="45">
        <f t="shared" si="37"/>
        <v>0.04</v>
      </c>
      <c r="AG200" s="45">
        <f t="shared" si="37"/>
        <v>0.74</v>
      </c>
      <c r="AH200" s="45">
        <f t="shared" si="37"/>
        <v>1.08</v>
      </c>
      <c r="AI200" s="45">
        <f t="shared" si="37"/>
        <v>15</v>
      </c>
      <c r="AJ200" s="10">
        <v>0</v>
      </c>
      <c r="AK200" s="10">
        <v>0</v>
      </c>
      <c r="AL200" s="10">
        <v>0</v>
      </c>
      <c r="AM200" s="10">
        <v>450</v>
      </c>
      <c r="AN200" s="10">
        <v>387</v>
      </c>
      <c r="AO200" s="10">
        <v>115</v>
      </c>
      <c r="AP200" s="10">
        <v>216</v>
      </c>
      <c r="AQ200" s="10">
        <v>72</v>
      </c>
      <c r="AR200" s="10">
        <v>225</v>
      </c>
      <c r="AS200" s="10">
        <v>160</v>
      </c>
      <c r="AT200" s="10">
        <v>174</v>
      </c>
      <c r="AU200" s="10">
        <v>344</v>
      </c>
      <c r="AV200" s="10">
        <v>156</v>
      </c>
      <c r="AW200" s="10">
        <v>93</v>
      </c>
      <c r="AX200" s="10">
        <v>897</v>
      </c>
      <c r="AY200" s="10">
        <v>0</v>
      </c>
      <c r="AZ200" s="10">
        <v>518</v>
      </c>
      <c r="BA200" s="10">
        <v>278</v>
      </c>
      <c r="BB200" s="10">
        <v>242</v>
      </c>
      <c r="BC200" s="10">
        <v>50</v>
      </c>
      <c r="BD200" s="10">
        <v>0.1</v>
      </c>
      <c r="BE200" s="10">
        <v>7.0000000000000007E-2</v>
      </c>
      <c r="BF200" s="10">
        <v>0.04</v>
      </c>
      <c r="BG200" s="10">
        <v>0.08</v>
      </c>
      <c r="BH200" s="10">
        <v>0.09</v>
      </c>
      <c r="BI200" s="10">
        <v>0.45</v>
      </c>
      <c r="BJ200" s="10">
        <v>0.03</v>
      </c>
      <c r="BK200" s="10">
        <v>0.56000000000000005</v>
      </c>
      <c r="BL200" s="10">
        <v>0.02</v>
      </c>
      <c r="BM200" s="10">
        <v>0.31</v>
      </c>
      <c r="BN200" s="10">
        <v>0.04</v>
      </c>
      <c r="BO200" s="10">
        <v>0</v>
      </c>
      <c r="BP200" s="10">
        <v>0</v>
      </c>
      <c r="BQ200" s="10">
        <v>0.04</v>
      </c>
      <c r="BR200" s="10">
        <v>0.08</v>
      </c>
      <c r="BS200" s="10">
        <v>0.69</v>
      </c>
      <c r="BT200" s="10">
        <v>0.01</v>
      </c>
      <c r="BU200" s="10">
        <v>0</v>
      </c>
      <c r="BV200" s="10">
        <v>0.02</v>
      </c>
      <c r="BW200" s="10">
        <v>0.03</v>
      </c>
      <c r="BX200" s="10">
        <v>0.08</v>
      </c>
      <c r="BY200" s="10">
        <v>0</v>
      </c>
      <c r="BZ200" s="10">
        <v>0</v>
      </c>
      <c r="CA200" s="10">
        <v>0</v>
      </c>
      <c r="CB200" s="10">
        <v>93.9</v>
      </c>
      <c r="CC200" s="8"/>
      <c r="CD200" s="8" t="e">
        <f>$I$200/#REF!*100</f>
        <v>#REF!</v>
      </c>
      <c r="CE200" s="10">
        <v>7.27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</row>
    <row r="201" spans="1:95" x14ac:dyDescent="0.25">
      <c r="B201" s="14" t="s">
        <v>110</v>
      </c>
    </row>
    <row r="202" spans="1:95" s="23" customFormat="1" x14ac:dyDescent="0.25">
      <c r="A202" s="20" t="str">
        <f>"-"</f>
        <v>-</v>
      </c>
      <c r="B202" s="21" t="s">
        <v>111</v>
      </c>
      <c r="C202" s="22">
        <v>20</v>
      </c>
      <c r="D202" s="43">
        <v>1.22</v>
      </c>
      <c r="E202" s="43">
        <v>0</v>
      </c>
      <c r="F202" s="43">
        <v>0.12</v>
      </c>
      <c r="G202" s="43">
        <v>0.13</v>
      </c>
      <c r="H202" s="43">
        <v>7.38</v>
      </c>
      <c r="I202" s="49">
        <v>36.031199999999998</v>
      </c>
      <c r="J202" s="43">
        <v>0</v>
      </c>
      <c r="K202" s="43">
        <v>0</v>
      </c>
      <c r="L202" s="43">
        <v>0</v>
      </c>
      <c r="M202" s="43">
        <v>0</v>
      </c>
      <c r="N202" s="43">
        <v>0.22</v>
      </c>
      <c r="O202" s="43">
        <v>7.12</v>
      </c>
      <c r="P202" s="43">
        <v>0.04</v>
      </c>
      <c r="Q202" s="43">
        <v>0</v>
      </c>
      <c r="R202" s="43">
        <v>0</v>
      </c>
      <c r="S202" s="43">
        <v>0</v>
      </c>
      <c r="T202" s="43">
        <v>0.36</v>
      </c>
      <c r="U202" s="43">
        <v>0</v>
      </c>
      <c r="V202" s="43">
        <v>0</v>
      </c>
      <c r="W202" s="43">
        <v>0</v>
      </c>
      <c r="X202" s="43">
        <v>0</v>
      </c>
      <c r="Y202" s="43">
        <v>0</v>
      </c>
      <c r="Z202" s="43">
        <v>0</v>
      </c>
      <c r="AA202" s="43">
        <v>0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3">
        <v>0</v>
      </c>
      <c r="AJ202" s="23">
        <v>0</v>
      </c>
      <c r="AK202" s="23">
        <v>63.86</v>
      </c>
      <c r="AL202" s="23">
        <v>66.47</v>
      </c>
      <c r="AM202" s="23">
        <v>101.79</v>
      </c>
      <c r="AN202" s="23">
        <v>33.76</v>
      </c>
      <c r="AO202" s="23">
        <v>20.010000000000002</v>
      </c>
      <c r="AP202" s="23">
        <v>40.020000000000003</v>
      </c>
      <c r="AQ202" s="23">
        <v>15.14</v>
      </c>
      <c r="AR202" s="23">
        <v>72.38</v>
      </c>
      <c r="AS202" s="23">
        <v>44.89</v>
      </c>
      <c r="AT202" s="23">
        <v>62.64</v>
      </c>
      <c r="AU202" s="23">
        <v>51.68</v>
      </c>
      <c r="AV202" s="23">
        <v>27.14</v>
      </c>
      <c r="AW202" s="23">
        <v>48.02</v>
      </c>
      <c r="AX202" s="23">
        <v>401.59</v>
      </c>
      <c r="AY202" s="23">
        <v>0</v>
      </c>
      <c r="AZ202" s="23">
        <v>130.85</v>
      </c>
      <c r="BA202" s="23">
        <v>56.9</v>
      </c>
      <c r="BB202" s="23">
        <v>37.76</v>
      </c>
      <c r="BC202" s="23">
        <v>29.93</v>
      </c>
      <c r="BD202" s="23">
        <v>0</v>
      </c>
      <c r="BE202" s="23">
        <v>0</v>
      </c>
      <c r="BF202" s="23">
        <v>0</v>
      </c>
      <c r="BG202" s="23">
        <v>0</v>
      </c>
      <c r="BH202" s="23">
        <v>0</v>
      </c>
      <c r="BI202" s="23">
        <v>0</v>
      </c>
      <c r="BJ202" s="23">
        <v>0</v>
      </c>
      <c r="BK202" s="23">
        <v>0.02</v>
      </c>
      <c r="BL202" s="23">
        <v>0</v>
      </c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0</v>
      </c>
      <c r="BS202" s="23">
        <v>0.01</v>
      </c>
      <c r="BT202" s="23">
        <v>0</v>
      </c>
      <c r="BU202" s="23">
        <v>0</v>
      </c>
      <c r="BV202" s="23">
        <v>0.06</v>
      </c>
      <c r="BW202" s="23">
        <v>0</v>
      </c>
      <c r="BX202" s="23">
        <v>0</v>
      </c>
      <c r="BY202" s="23">
        <v>0</v>
      </c>
      <c r="BZ202" s="23">
        <v>0</v>
      </c>
      <c r="CA202" s="23">
        <v>0</v>
      </c>
      <c r="CB202" s="23">
        <v>7.82</v>
      </c>
      <c r="CC202" s="24"/>
      <c r="CD202" s="24"/>
      <c r="CE202" s="23">
        <v>0</v>
      </c>
      <c r="CG202" s="23">
        <v>0</v>
      </c>
      <c r="CH202" s="23">
        <v>0</v>
      </c>
      <c r="CI202" s="23">
        <v>0</v>
      </c>
      <c r="CJ202" s="23">
        <v>380</v>
      </c>
      <c r="CK202" s="23">
        <v>146.4</v>
      </c>
      <c r="CL202" s="23">
        <v>263.2</v>
      </c>
      <c r="CM202" s="23">
        <v>3.04</v>
      </c>
      <c r="CN202" s="23">
        <v>3.04</v>
      </c>
      <c r="CO202" s="23">
        <v>3.04</v>
      </c>
      <c r="CP202" s="23">
        <v>0</v>
      </c>
      <c r="CQ202" s="23">
        <v>0</v>
      </c>
    </row>
    <row r="203" spans="1:95" s="23" customFormat="1" x14ac:dyDescent="0.25">
      <c r="A203" s="20" t="str">
        <f>"-"</f>
        <v>-</v>
      </c>
      <c r="B203" s="21" t="s">
        <v>112</v>
      </c>
      <c r="C203" s="22">
        <v>30</v>
      </c>
      <c r="D203" s="43">
        <v>1.8</v>
      </c>
      <c r="E203" s="43">
        <v>0</v>
      </c>
      <c r="F203" s="43">
        <v>0.36</v>
      </c>
      <c r="G203" s="43">
        <v>0.36</v>
      </c>
      <c r="H203" s="43">
        <v>12.51</v>
      </c>
      <c r="I203" s="49">
        <v>57.293999999999997</v>
      </c>
      <c r="J203" s="43">
        <v>0.06</v>
      </c>
      <c r="K203" s="43">
        <v>0</v>
      </c>
      <c r="L203" s="43">
        <v>0</v>
      </c>
      <c r="M203" s="43">
        <v>0</v>
      </c>
      <c r="N203" s="43">
        <v>0.36</v>
      </c>
      <c r="O203" s="43">
        <v>9.66</v>
      </c>
      <c r="P203" s="43">
        <v>2.4900000000000002</v>
      </c>
      <c r="Q203" s="43">
        <v>0</v>
      </c>
      <c r="R203" s="43">
        <v>0</v>
      </c>
      <c r="S203" s="43">
        <v>0.3</v>
      </c>
      <c r="T203" s="43">
        <v>0.75</v>
      </c>
      <c r="U203" s="43">
        <v>183</v>
      </c>
      <c r="V203" s="43">
        <v>73.5</v>
      </c>
      <c r="W203" s="43">
        <v>10.5</v>
      </c>
      <c r="X203" s="43">
        <v>14.1</v>
      </c>
      <c r="Y203" s="43">
        <v>47.4</v>
      </c>
      <c r="Z203" s="43">
        <v>1.17</v>
      </c>
      <c r="AA203" s="43">
        <v>0</v>
      </c>
      <c r="AB203" s="43">
        <v>1.5</v>
      </c>
      <c r="AC203" s="43">
        <v>0.3</v>
      </c>
      <c r="AD203" s="43">
        <v>0.42</v>
      </c>
      <c r="AE203" s="43">
        <v>0.05</v>
      </c>
      <c r="AF203" s="43">
        <v>0.02</v>
      </c>
      <c r="AG203" s="43">
        <v>0.21</v>
      </c>
      <c r="AH203" s="43">
        <v>0.6</v>
      </c>
      <c r="AI203" s="43">
        <v>0</v>
      </c>
      <c r="AJ203" s="23">
        <v>0</v>
      </c>
      <c r="AK203" s="23">
        <v>96.6</v>
      </c>
      <c r="AL203" s="23">
        <v>74.400000000000006</v>
      </c>
      <c r="AM203" s="23">
        <v>128.1</v>
      </c>
      <c r="AN203" s="23">
        <v>66.900000000000006</v>
      </c>
      <c r="AO203" s="23">
        <v>27.9</v>
      </c>
      <c r="AP203" s="23">
        <v>59.4</v>
      </c>
      <c r="AQ203" s="23">
        <v>24</v>
      </c>
      <c r="AR203" s="23">
        <v>111.3</v>
      </c>
      <c r="AS203" s="23">
        <v>89.1</v>
      </c>
      <c r="AT203" s="23">
        <v>87.3</v>
      </c>
      <c r="AU203" s="23">
        <v>139.19999999999999</v>
      </c>
      <c r="AV203" s="23">
        <v>37.200000000000003</v>
      </c>
      <c r="AW203" s="23">
        <v>93</v>
      </c>
      <c r="AX203" s="23">
        <v>467.7</v>
      </c>
      <c r="AY203" s="23">
        <v>0</v>
      </c>
      <c r="AZ203" s="23">
        <v>157.80000000000001</v>
      </c>
      <c r="BA203" s="23">
        <v>87.3</v>
      </c>
      <c r="BB203" s="23">
        <v>54</v>
      </c>
      <c r="BC203" s="23">
        <v>39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0.04</v>
      </c>
      <c r="BL203" s="23">
        <v>0</v>
      </c>
      <c r="BM203" s="23">
        <v>0</v>
      </c>
      <c r="BN203" s="23">
        <v>0.01</v>
      </c>
      <c r="BO203" s="23">
        <v>0</v>
      </c>
      <c r="BP203" s="23">
        <v>0</v>
      </c>
      <c r="BQ203" s="23">
        <v>0</v>
      </c>
      <c r="BR203" s="23">
        <v>0</v>
      </c>
      <c r="BS203" s="23">
        <v>0.03</v>
      </c>
      <c r="BT203" s="23">
        <v>0</v>
      </c>
      <c r="BU203" s="23">
        <v>0</v>
      </c>
      <c r="BV203" s="23">
        <v>0.14000000000000001</v>
      </c>
      <c r="BW203" s="23">
        <v>0.02</v>
      </c>
      <c r="BX203" s="23">
        <v>0</v>
      </c>
      <c r="BY203" s="23">
        <v>0</v>
      </c>
      <c r="BZ203" s="23">
        <v>0</v>
      </c>
      <c r="CA203" s="23">
        <v>0</v>
      </c>
      <c r="CB203" s="23">
        <v>14.1</v>
      </c>
      <c r="CC203" s="24"/>
      <c r="CD203" s="24"/>
      <c r="CE203" s="23">
        <v>0.25</v>
      </c>
      <c r="CG203" s="23">
        <v>4</v>
      </c>
      <c r="CH203" s="23">
        <v>4</v>
      </c>
      <c r="CI203" s="23">
        <v>4</v>
      </c>
      <c r="CJ203" s="23">
        <v>760</v>
      </c>
      <c r="CK203" s="23">
        <v>292.8</v>
      </c>
      <c r="CL203" s="23">
        <v>526.4</v>
      </c>
      <c r="CM203" s="23">
        <v>7.6</v>
      </c>
      <c r="CN203" s="23">
        <v>6.32</v>
      </c>
      <c r="CO203" s="23">
        <v>6.96</v>
      </c>
      <c r="CP203" s="23">
        <v>0</v>
      </c>
      <c r="CQ203" s="23">
        <v>0</v>
      </c>
    </row>
    <row r="204" spans="1:95" s="23" customFormat="1" x14ac:dyDescent="0.25">
      <c r="A204" s="20" t="str">
        <f>"3/10"</f>
        <v>3/10</v>
      </c>
      <c r="B204" s="21" t="s">
        <v>127</v>
      </c>
      <c r="C204" s="22">
        <v>180</v>
      </c>
      <c r="D204" s="43">
        <v>0.14000000000000001</v>
      </c>
      <c r="E204" s="43">
        <v>0</v>
      </c>
      <c r="F204" s="43">
        <v>0.14000000000000001</v>
      </c>
      <c r="G204" s="43">
        <v>0.14000000000000001</v>
      </c>
      <c r="H204" s="43">
        <v>17.27</v>
      </c>
      <c r="I204" s="49">
        <v>67.290731999999991</v>
      </c>
      <c r="J204" s="43">
        <v>0.04</v>
      </c>
      <c r="K204" s="43">
        <v>0</v>
      </c>
      <c r="L204" s="43">
        <v>0</v>
      </c>
      <c r="M204" s="43">
        <v>0</v>
      </c>
      <c r="N204" s="43">
        <v>16.38</v>
      </c>
      <c r="O204" s="43">
        <v>0.27</v>
      </c>
      <c r="P204" s="43">
        <v>0.62</v>
      </c>
      <c r="Q204" s="43">
        <v>0</v>
      </c>
      <c r="R204" s="43">
        <v>0</v>
      </c>
      <c r="S204" s="43">
        <v>0.28999999999999998</v>
      </c>
      <c r="T204" s="43">
        <v>0.19</v>
      </c>
      <c r="U204" s="43">
        <v>9.4</v>
      </c>
      <c r="V204" s="43">
        <v>99.48</v>
      </c>
      <c r="W204" s="43">
        <v>5.98</v>
      </c>
      <c r="X204" s="43">
        <v>3.08</v>
      </c>
      <c r="Y204" s="43">
        <v>3.68</v>
      </c>
      <c r="Z204" s="43">
        <v>0.81</v>
      </c>
      <c r="AA204" s="43">
        <v>0</v>
      </c>
      <c r="AB204" s="43">
        <v>9.7200000000000006</v>
      </c>
      <c r="AC204" s="43">
        <v>1.8</v>
      </c>
      <c r="AD204" s="43">
        <v>7.0000000000000007E-2</v>
      </c>
      <c r="AE204" s="43">
        <v>0.01</v>
      </c>
      <c r="AF204" s="43">
        <v>0.01</v>
      </c>
      <c r="AG204" s="43">
        <v>0.09</v>
      </c>
      <c r="AH204" s="43">
        <v>0.14000000000000001</v>
      </c>
      <c r="AI204" s="43">
        <v>1.44</v>
      </c>
      <c r="AJ204" s="23">
        <v>0</v>
      </c>
      <c r="AK204" s="23">
        <v>4.2300000000000004</v>
      </c>
      <c r="AL204" s="23">
        <v>4.59</v>
      </c>
      <c r="AM204" s="23">
        <v>6.7</v>
      </c>
      <c r="AN204" s="23">
        <v>6.35</v>
      </c>
      <c r="AO204" s="23">
        <v>1.06</v>
      </c>
      <c r="AP204" s="23">
        <v>3.88</v>
      </c>
      <c r="AQ204" s="23">
        <v>1.06</v>
      </c>
      <c r="AR204" s="23">
        <v>3.18</v>
      </c>
      <c r="AS204" s="23">
        <v>6</v>
      </c>
      <c r="AT204" s="23">
        <v>3.53</v>
      </c>
      <c r="AU204" s="23">
        <v>27.52</v>
      </c>
      <c r="AV204" s="23">
        <v>2.4700000000000002</v>
      </c>
      <c r="AW204" s="23">
        <v>4.9400000000000004</v>
      </c>
      <c r="AX204" s="23">
        <v>14.82</v>
      </c>
      <c r="AY204" s="23">
        <v>0</v>
      </c>
      <c r="AZ204" s="23">
        <v>4.59</v>
      </c>
      <c r="BA204" s="23">
        <v>5.64</v>
      </c>
      <c r="BB204" s="23">
        <v>2.12</v>
      </c>
      <c r="BC204" s="23">
        <v>1.76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</v>
      </c>
      <c r="BJ204" s="23">
        <v>0</v>
      </c>
      <c r="BK204" s="23">
        <v>0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</v>
      </c>
      <c r="BT204" s="23">
        <v>0</v>
      </c>
      <c r="BU204" s="23">
        <v>0</v>
      </c>
      <c r="BV204" s="23">
        <v>0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220.08</v>
      </c>
      <c r="CC204" s="24"/>
      <c r="CD204" s="24"/>
      <c r="CE204" s="23">
        <v>1.62</v>
      </c>
      <c r="CG204" s="23">
        <v>4.5</v>
      </c>
      <c r="CH204" s="23">
        <v>4.5</v>
      </c>
      <c r="CI204" s="23">
        <v>4.5</v>
      </c>
      <c r="CJ204" s="23">
        <v>432</v>
      </c>
      <c r="CK204" s="23">
        <v>208.98</v>
      </c>
      <c r="CL204" s="23">
        <v>320.49</v>
      </c>
      <c r="CM204" s="23">
        <v>41.2</v>
      </c>
      <c r="CN204" s="23">
        <v>24.19</v>
      </c>
      <c r="CO204" s="23">
        <v>32.700000000000003</v>
      </c>
      <c r="CP204" s="23">
        <v>13.5</v>
      </c>
      <c r="CQ204" s="23">
        <v>0</v>
      </c>
    </row>
    <row r="205" spans="1:95" s="23" customFormat="1" ht="31.5" x14ac:dyDescent="0.25">
      <c r="A205" s="20" t="str">
        <f>"6/40"</f>
        <v>6/40</v>
      </c>
      <c r="B205" s="21" t="s">
        <v>159</v>
      </c>
      <c r="C205" s="22">
        <v>50</v>
      </c>
      <c r="D205" s="43">
        <v>0.93</v>
      </c>
      <c r="E205" s="43">
        <v>0</v>
      </c>
      <c r="F205" s="43">
        <v>3.06</v>
      </c>
      <c r="G205" s="43">
        <v>3.06</v>
      </c>
      <c r="H205" s="43">
        <v>6.08</v>
      </c>
      <c r="I205" s="49">
        <v>60</v>
      </c>
      <c r="J205" s="43">
        <v>0.4</v>
      </c>
      <c r="K205" s="43">
        <v>1.95</v>
      </c>
      <c r="L205" s="43">
        <v>0</v>
      </c>
      <c r="M205" s="43">
        <v>0</v>
      </c>
      <c r="N205" s="43">
        <v>1.4</v>
      </c>
      <c r="O205" s="43">
        <v>3.6</v>
      </c>
      <c r="P205" s="43">
        <v>1.07</v>
      </c>
      <c r="Q205" s="43">
        <v>0</v>
      </c>
      <c r="R205" s="43">
        <v>0</v>
      </c>
      <c r="S205" s="43">
        <v>0.11</v>
      </c>
      <c r="T205" s="43">
        <v>0.79</v>
      </c>
      <c r="U205" s="43">
        <v>128.32</v>
      </c>
      <c r="V205" s="43">
        <v>145.69999999999999</v>
      </c>
      <c r="W205" s="43">
        <v>8.74</v>
      </c>
      <c r="X205" s="43">
        <v>12.46</v>
      </c>
      <c r="Y205" s="43">
        <v>26.27</v>
      </c>
      <c r="Z205" s="43">
        <v>0.37</v>
      </c>
      <c r="AA205" s="43">
        <v>0</v>
      </c>
      <c r="AB205" s="43">
        <v>1693.49</v>
      </c>
      <c r="AC205" s="43">
        <v>338</v>
      </c>
      <c r="AD205" s="43">
        <v>1.43</v>
      </c>
      <c r="AE205" s="43">
        <v>0.04</v>
      </c>
      <c r="AF205" s="43">
        <v>0.03</v>
      </c>
      <c r="AG205" s="43">
        <v>0.42</v>
      </c>
      <c r="AH205" s="43">
        <v>0.74</v>
      </c>
      <c r="AI205" s="43">
        <v>1.98</v>
      </c>
      <c r="AJ205" s="23">
        <v>0</v>
      </c>
      <c r="AK205" s="23">
        <v>25.81</v>
      </c>
      <c r="AL205" s="23">
        <v>26.4</v>
      </c>
      <c r="AM205" s="23">
        <v>37.619999999999997</v>
      </c>
      <c r="AN205" s="23">
        <v>39.01</v>
      </c>
      <c r="AO205" s="23">
        <v>6.22</v>
      </c>
      <c r="AP205" s="23">
        <v>26.77</v>
      </c>
      <c r="AQ205" s="23">
        <v>8.89</v>
      </c>
      <c r="AR205" s="23">
        <v>25.18</v>
      </c>
      <c r="AS205" s="23">
        <v>32.6</v>
      </c>
      <c r="AT205" s="23">
        <v>72.17</v>
      </c>
      <c r="AU205" s="23">
        <v>76.37</v>
      </c>
      <c r="AV205" s="23">
        <v>10.76</v>
      </c>
      <c r="AW205" s="23">
        <v>27.37</v>
      </c>
      <c r="AX205" s="23">
        <v>116.79</v>
      </c>
      <c r="AY205" s="23">
        <v>0</v>
      </c>
      <c r="AZ205" s="23">
        <v>24.38</v>
      </c>
      <c r="BA205" s="23">
        <v>24.98</v>
      </c>
      <c r="BB205" s="23">
        <v>18.100000000000001</v>
      </c>
      <c r="BC205" s="23">
        <v>7.3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0.2</v>
      </c>
      <c r="BL205" s="23">
        <v>0</v>
      </c>
      <c r="BM205" s="23">
        <v>0.12</v>
      </c>
      <c r="BN205" s="23">
        <v>0.01</v>
      </c>
      <c r="BO205" s="23">
        <v>0.02</v>
      </c>
      <c r="BP205" s="23">
        <v>0</v>
      </c>
      <c r="BQ205" s="23">
        <v>0</v>
      </c>
      <c r="BR205" s="23">
        <v>0</v>
      </c>
      <c r="BS205" s="23">
        <v>0.73</v>
      </c>
      <c r="BT205" s="23">
        <v>0</v>
      </c>
      <c r="BU205" s="23">
        <v>0</v>
      </c>
      <c r="BV205" s="23">
        <v>1.75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41.44</v>
      </c>
      <c r="CC205" s="24"/>
      <c r="CD205" s="24"/>
      <c r="CE205" s="23">
        <v>282.25</v>
      </c>
      <c r="CG205" s="23">
        <v>43.93</v>
      </c>
      <c r="CH205" s="23">
        <v>25.61</v>
      </c>
      <c r="CI205" s="23">
        <v>34.770000000000003</v>
      </c>
      <c r="CJ205" s="23">
        <v>858.09</v>
      </c>
      <c r="CK205" s="23">
        <v>455.73</v>
      </c>
      <c r="CL205" s="23">
        <v>656.91</v>
      </c>
      <c r="CM205" s="23">
        <v>18.05</v>
      </c>
      <c r="CN205" s="23">
        <v>3.88</v>
      </c>
      <c r="CO205" s="23">
        <v>10.96</v>
      </c>
      <c r="CP205" s="23">
        <v>0</v>
      </c>
      <c r="CQ205" s="23">
        <v>0.25</v>
      </c>
    </row>
    <row r="206" spans="1:95" s="23" customFormat="1" ht="31.5" x14ac:dyDescent="0.25">
      <c r="A206" s="20" t="str">
        <f>"4/2"</f>
        <v>4/2</v>
      </c>
      <c r="B206" s="21" t="s">
        <v>146</v>
      </c>
      <c r="C206" s="22">
        <v>180</v>
      </c>
      <c r="D206" s="43">
        <v>2.09</v>
      </c>
      <c r="E206" s="43">
        <v>5.86</v>
      </c>
      <c r="F206" s="43">
        <v>6.16</v>
      </c>
      <c r="G206" s="43">
        <v>2.2799999999999998</v>
      </c>
      <c r="H206" s="43">
        <v>9.5299999999999994</v>
      </c>
      <c r="I206" s="49">
        <v>98.580391199999994</v>
      </c>
      <c r="J206" s="43">
        <v>1.64</v>
      </c>
      <c r="K206" s="43">
        <v>1.4</v>
      </c>
      <c r="L206" s="43">
        <v>0</v>
      </c>
      <c r="M206" s="43">
        <v>0</v>
      </c>
      <c r="N206" s="43">
        <v>6.01</v>
      </c>
      <c r="O206" s="43">
        <v>2.04</v>
      </c>
      <c r="P206" s="43">
        <v>1.48</v>
      </c>
      <c r="Q206" s="43">
        <v>0</v>
      </c>
      <c r="R206" s="43">
        <v>0</v>
      </c>
      <c r="S206" s="43">
        <v>0.19</v>
      </c>
      <c r="T206" s="43">
        <v>1.83</v>
      </c>
      <c r="U206" s="43">
        <v>436.05</v>
      </c>
      <c r="V206" s="43">
        <v>223.51</v>
      </c>
      <c r="W206" s="43">
        <v>24.33</v>
      </c>
      <c r="X206" s="43">
        <v>14.8</v>
      </c>
      <c r="Y206" s="43">
        <v>31.02</v>
      </c>
      <c r="Z206" s="43">
        <v>0.71</v>
      </c>
      <c r="AA206" s="43">
        <v>0</v>
      </c>
      <c r="AB206" s="43">
        <v>729.22</v>
      </c>
      <c r="AC206" s="43">
        <v>151.91999999999999</v>
      </c>
      <c r="AD206" s="43">
        <v>1.07</v>
      </c>
      <c r="AE206" s="43">
        <v>0.04</v>
      </c>
      <c r="AF206" s="43">
        <v>0.06</v>
      </c>
      <c r="AG206" s="43">
        <v>0.38</v>
      </c>
      <c r="AH206" s="43">
        <v>0.68</v>
      </c>
      <c r="AI206" s="43">
        <v>5.72</v>
      </c>
      <c r="AJ206" s="23">
        <v>0</v>
      </c>
      <c r="AK206" s="23">
        <v>28.5</v>
      </c>
      <c r="AL206" s="23">
        <v>30.8</v>
      </c>
      <c r="AM206" s="23">
        <v>36.549999999999997</v>
      </c>
      <c r="AN206" s="23">
        <v>43.86</v>
      </c>
      <c r="AO206" s="23">
        <v>10.36</v>
      </c>
      <c r="AP206" s="23">
        <v>28.02</v>
      </c>
      <c r="AQ206" s="23">
        <v>8.1199999999999992</v>
      </c>
      <c r="AR206" s="23">
        <v>27.41</v>
      </c>
      <c r="AS206" s="23">
        <v>31.54</v>
      </c>
      <c r="AT206" s="23">
        <v>55.71</v>
      </c>
      <c r="AU206" s="23">
        <v>130.69</v>
      </c>
      <c r="AV206" s="23">
        <v>10.44</v>
      </c>
      <c r="AW206" s="23">
        <v>24.17</v>
      </c>
      <c r="AX206" s="23">
        <v>157.1</v>
      </c>
      <c r="AY206" s="23">
        <v>0</v>
      </c>
      <c r="AZ206" s="23">
        <v>26.8</v>
      </c>
      <c r="BA206" s="23">
        <v>30.93</v>
      </c>
      <c r="BB206" s="23">
        <v>25.59</v>
      </c>
      <c r="BC206" s="23">
        <v>9.34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0.13</v>
      </c>
      <c r="BL206" s="23">
        <v>0</v>
      </c>
      <c r="BM206" s="23">
        <v>0.08</v>
      </c>
      <c r="BN206" s="23">
        <v>0.01</v>
      </c>
      <c r="BO206" s="23">
        <v>0.01</v>
      </c>
      <c r="BP206" s="23">
        <v>0</v>
      </c>
      <c r="BQ206" s="23">
        <v>0</v>
      </c>
      <c r="BR206" s="23">
        <v>0</v>
      </c>
      <c r="BS206" s="23">
        <v>0.47</v>
      </c>
      <c r="BT206" s="23">
        <v>0</v>
      </c>
      <c r="BU206" s="23">
        <v>0</v>
      </c>
      <c r="BV206" s="23">
        <v>1.29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207.15</v>
      </c>
      <c r="CC206" s="24"/>
      <c r="CD206" s="24"/>
      <c r="CE206" s="23">
        <v>121.54</v>
      </c>
      <c r="CG206" s="23">
        <v>47.66</v>
      </c>
      <c r="CH206" s="23">
        <v>25.2</v>
      </c>
      <c r="CI206" s="23">
        <v>36.43</v>
      </c>
      <c r="CJ206" s="23">
        <v>545.04</v>
      </c>
      <c r="CK206" s="23">
        <v>170.64</v>
      </c>
      <c r="CL206" s="23">
        <v>357.84</v>
      </c>
      <c r="CM206" s="23">
        <v>6.8</v>
      </c>
      <c r="CN206" s="23">
        <v>3.82</v>
      </c>
      <c r="CO206" s="23">
        <v>5.31</v>
      </c>
      <c r="CP206" s="23">
        <v>1.8</v>
      </c>
      <c r="CQ206" s="23">
        <v>1.08</v>
      </c>
    </row>
    <row r="207" spans="1:95" s="9" customFormat="1" ht="31.5" x14ac:dyDescent="0.25">
      <c r="A207" s="16" t="str">
        <f>"3/8"</f>
        <v>3/8</v>
      </c>
      <c r="B207" s="17" t="s">
        <v>160</v>
      </c>
      <c r="C207" s="18">
        <v>180</v>
      </c>
      <c r="D207" s="44">
        <v>11.86</v>
      </c>
      <c r="E207" s="44">
        <v>13.39</v>
      </c>
      <c r="F207" s="44">
        <v>10.75</v>
      </c>
      <c r="G207" s="44">
        <v>5.88</v>
      </c>
      <c r="H207" s="44">
        <v>20.87</v>
      </c>
      <c r="I207" s="50">
        <v>223.36375769999998</v>
      </c>
      <c r="J207" s="44">
        <v>7.99</v>
      </c>
      <c r="K207" s="44">
        <v>75.510000000000005</v>
      </c>
      <c r="L207" s="44">
        <v>0</v>
      </c>
      <c r="M207" s="44">
        <v>0</v>
      </c>
      <c r="N207" s="44">
        <v>2.46</v>
      </c>
      <c r="O207" s="44">
        <v>15.37</v>
      </c>
      <c r="P207" s="44">
        <v>3.04</v>
      </c>
      <c r="Q207" s="44">
        <v>0</v>
      </c>
      <c r="R207" s="44">
        <v>0</v>
      </c>
      <c r="S207" s="44">
        <v>0.26</v>
      </c>
      <c r="T207" s="44">
        <v>2.4900000000000002</v>
      </c>
      <c r="U207" s="44">
        <v>227.23</v>
      </c>
      <c r="V207" s="44">
        <v>767.68</v>
      </c>
      <c r="W207" s="44">
        <v>20.55</v>
      </c>
      <c r="X207" s="44">
        <v>36.450000000000003</v>
      </c>
      <c r="Y207" s="44">
        <v>167.33</v>
      </c>
      <c r="Z207" s="44">
        <v>2.4700000000000002</v>
      </c>
      <c r="AA207" s="44">
        <v>0</v>
      </c>
      <c r="AB207" s="44">
        <v>18</v>
      </c>
      <c r="AC207" s="44">
        <v>3.38</v>
      </c>
      <c r="AD207" s="44">
        <v>2.81</v>
      </c>
      <c r="AE207" s="44">
        <v>0.13</v>
      </c>
      <c r="AF207" s="44">
        <v>0.13</v>
      </c>
      <c r="AG207" s="44">
        <v>3.36</v>
      </c>
      <c r="AH207" s="44">
        <v>8.01</v>
      </c>
      <c r="AI207" s="44">
        <v>9.61</v>
      </c>
      <c r="AJ207" s="9">
        <v>0</v>
      </c>
      <c r="AK207" s="9">
        <v>684.9</v>
      </c>
      <c r="AL207" s="9">
        <v>539.80999999999995</v>
      </c>
      <c r="AM207" s="9">
        <v>993.17</v>
      </c>
      <c r="AN207" s="9">
        <v>1710.56</v>
      </c>
      <c r="AO207" s="9">
        <v>293.68</v>
      </c>
      <c r="AP207" s="9">
        <v>553.16999999999996</v>
      </c>
      <c r="AQ207" s="9">
        <v>154.75</v>
      </c>
      <c r="AR207" s="9">
        <v>549.13</v>
      </c>
      <c r="AS207" s="9">
        <v>752.24</v>
      </c>
      <c r="AT207" s="9">
        <v>832.77</v>
      </c>
      <c r="AU207" s="9">
        <v>1200.73</v>
      </c>
      <c r="AV207" s="9">
        <v>466.53</v>
      </c>
      <c r="AW207" s="9">
        <v>639.48</v>
      </c>
      <c r="AX207" s="9">
        <v>2187.69</v>
      </c>
      <c r="AY207" s="9">
        <v>184.5</v>
      </c>
      <c r="AZ207" s="9">
        <v>467.52</v>
      </c>
      <c r="BA207" s="9">
        <v>524.79</v>
      </c>
      <c r="BB207" s="9">
        <v>450.34</v>
      </c>
      <c r="BC207" s="9">
        <v>178.52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0.37</v>
      </c>
      <c r="BL207" s="9">
        <v>0</v>
      </c>
      <c r="BM207" s="9">
        <v>0.21</v>
      </c>
      <c r="BN207" s="9">
        <v>0.01</v>
      </c>
      <c r="BO207" s="9">
        <v>0.03</v>
      </c>
      <c r="BP207" s="9">
        <v>0</v>
      </c>
      <c r="BQ207" s="9">
        <v>0</v>
      </c>
      <c r="BR207" s="9">
        <v>0</v>
      </c>
      <c r="BS207" s="9">
        <v>1.29</v>
      </c>
      <c r="BT207" s="9">
        <v>0</v>
      </c>
      <c r="BU207" s="9">
        <v>0</v>
      </c>
      <c r="BV207" s="9">
        <v>3.29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193.03</v>
      </c>
      <c r="CC207" s="19"/>
      <c r="CD207" s="19"/>
      <c r="CE207" s="9">
        <v>3</v>
      </c>
      <c r="CG207" s="9">
        <v>30.38</v>
      </c>
      <c r="CH207" s="9">
        <v>21.22</v>
      </c>
      <c r="CI207" s="9">
        <v>25.8</v>
      </c>
      <c r="CJ207" s="9">
        <v>2970.15</v>
      </c>
      <c r="CK207" s="9">
        <v>1968.83</v>
      </c>
      <c r="CL207" s="9">
        <v>2469.4899999999998</v>
      </c>
      <c r="CM207" s="9">
        <v>46.82</v>
      </c>
      <c r="CN207" s="9">
        <v>19.03</v>
      </c>
      <c r="CO207" s="9">
        <v>32.92</v>
      </c>
      <c r="CP207" s="9">
        <v>0</v>
      </c>
      <c r="CQ207" s="9">
        <v>0.9</v>
      </c>
    </row>
    <row r="208" spans="1:95" s="10" customFormat="1" x14ac:dyDescent="0.25">
      <c r="A208" s="25"/>
      <c r="B208" s="26" t="s">
        <v>117</v>
      </c>
      <c r="C208" s="27">
        <f>SUM(C202:C207)</f>
        <v>640</v>
      </c>
      <c r="D208" s="45">
        <f t="shared" ref="D208:AI208" si="38">SUM(D202:D207)</f>
        <v>18.04</v>
      </c>
      <c r="E208" s="45">
        <f t="shared" si="38"/>
        <v>19.25</v>
      </c>
      <c r="F208" s="45">
        <f t="shared" si="38"/>
        <v>20.59</v>
      </c>
      <c r="G208" s="45">
        <f t="shared" si="38"/>
        <v>11.85</v>
      </c>
      <c r="H208" s="45">
        <f t="shared" si="38"/>
        <v>73.64</v>
      </c>
      <c r="I208" s="51">
        <f t="shared" si="38"/>
        <v>542.5600809</v>
      </c>
      <c r="J208" s="45">
        <f t="shared" si="38"/>
        <v>10.129999999999999</v>
      </c>
      <c r="K208" s="45">
        <f t="shared" si="38"/>
        <v>78.86</v>
      </c>
      <c r="L208" s="45">
        <f t="shared" si="38"/>
        <v>0</v>
      </c>
      <c r="M208" s="45">
        <f t="shared" si="38"/>
        <v>0</v>
      </c>
      <c r="N208" s="45">
        <f t="shared" si="38"/>
        <v>26.83</v>
      </c>
      <c r="O208" s="45">
        <f t="shared" si="38"/>
        <v>38.06</v>
      </c>
      <c r="P208" s="45">
        <f t="shared" si="38"/>
        <v>8.740000000000002</v>
      </c>
      <c r="Q208" s="45">
        <f t="shared" si="38"/>
        <v>0</v>
      </c>
      <c r="R208" s="45">
        <f t="shared" si="38"/>
        <v>0</v>
      </c>
      <c r="S208" s="45">
        <f t="shared" si="38"/>
        <v>1.1499999999999999</v>
      </c>
      <c r="T208" s="45">
        <f t="shared" si="38"/>
        <v>6.41</v>
      </c>
      <c r="U208" s="45">
        <f t="shared" si="38"/>
        <v>984</v>
      </c>
      <c r="V208" s="45">
        <f t="shared" si="38"/>
        <v>1309.8699999999999</v>
      </c>
      <c r="W208" s="45">
        <f t="shared" si="38"/>
        <v>70.099999999999994</v>
      </c>
      <c r="X208" s="45">
        <f t="shared" si="38"/>
        <v>80.89</v>
      </c>
      <c r="Y208" s="45">
        <f t="shared" si="38"/>
        <v>275.7</v>
      </c>
      <c r="Z208" s="45">
        <f t="shared" si="38"/>
        <v>5.53</v>
      </c>
      <c r="AA208" s="45">
        <f t="shared" si="38"/>
        <v>0</v>
      </c>
      <c r="AB208" s="45">
        <f t="shared" si="38"/>
        <v>2451.9300000000003</v>
      </c>
      <c r="AC208" s="45">
        <f t="shared" si="38"/>
        <v>495.4</v>
      </c>
      <c r="AD208" s="45">
        <f t="shared" si="38"/>
        <v>5.8000000000000007</v>
      </c>
      <c r="AE208" s="45">
        <f t="shared" si="38"/>
        <v>0.27</v>
      </c>
      <c r="AF208" s="45">
        <f t="shared" si="38"/>
        <v>0.25</v>
      </c>
      <c r="AG208" s="45">
        <f t="shared" si="38"/>
        <v>4.46</v>
      </c>
      <c r="AH208" s="45">
        <f t="shared" si="38"/>
        <v>10.17</v>
      </c>
      <c r="AI208" s="45">
        <f t="shared" si="38"/>
        <v>18.75</v>
      </c>
      <c r="AJ208" s="10">
        <v>0</v>
      </c>
      <c r="AK208" s="10">
        <v>903.9</v>
      </c>
      <c r="AL208" s="10">
        <v>742.46</v>
      </c>
      <c r="AM208" s="10">
        <v>1303.93</v>
      </c>
      <c r="AN208" s="10">
        <v>1900.44</v>
      </c>
      <c r="AO208" s="10">
        <v>359.23</v>
      </c>
      <c r="AP208" s="10">
        <v>711.25</v>
      </c>
      <c r="AQ208" s="10">
        <v>211.97</v>
      </c>
      <c r="AR208" s="10">
        <v>788.58</v>
      </c>
      <c r="AS208" s="10">
        <v>956.38</v>
      </c>
      <c r="AT208" s="10">
        <v>1114.1199999999999</v>
      </c>
      <c r="AU208" s="10">
        <v>1626.19</v>
      </c>
      <c r="AV208" s="10">
        <v>554.54</v>
      </c>
      <c r="AW208" s="10">
        <v>836.97</v>
      </c>
      <c r="AX208" s="10">
        <v>3345.69</v>
      </c>
      <c r="AY208" s="10">
        <v>184.5</v>
      </c>
      <c r="AZ208" s="10">
        <v>811.94</v>
      </c>
      <c r="BA208" s="10">
        <v>730.54</v>
      </c>
      <c r="BB208" s="10">
        <v>587.91</v>
      </c>
      <c r="BC208" s="10">
        <v>265.86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0.75</v>
      </c>
      <c r="BL208" s="10">
        <v>0</v>
      </c>
      <c r="BM208" s="10">
        <v>0.42</v>
      </c>
      <c r="BN208" s="10">
        <v>0.03</v>
      </c>
      <c r="BO208" s="10">
        <v>7.0000000000000007E-2</v>
      </c>
      <c r="BP208" s="10">
        <v>0</v>
      </c>
      <c r="BQ208" s="10">
        <v>0</v>
      </c>
      <c r="BR208" s="10">
        <v>0.01</v>
      </c>
      <c r="BS208" s="10">
        <v>2.54</v>
      </c>
      <c r="BT208" s="10">
        <v>0</v>
      </c>
      <c r="BU208" s="10">
        <v>0</v>
      </c>
      <c r="BV208" s="10">
        <v>6.53</v>
      </c>
      <c r="BW208" s="10">
        <v>0.03</v>
      </c>
      <c r="BX208" s="10">
        <v>0</v>
      </c>
      <c r="BY208" s="10">
        <v>0</v>
      </c>
      <c r="BZ208" s="10">
        <v>0</v>
      </c>
      <c r="CA208" s="10">
        <v>0</v>
      </c>
      <c r="CB208" s="10">
        <v>683.62</v>
      </c>
      <c r="CC208" s="8"/>
      <c r="CD208" s="8" t="e">
        <f>$I$208/#REF!*100</f>
        <v>#REF!</v>
      </c>
      <c r="CE208" s="10">
        <v>408.65</v>
      </c>
      <c r="CG208" s="10">
        <v>130.47999999999999</v>
      </c>
      <c r="CH208" s="10">
        <v>80.53</v>
      </c>
      <c r="CI208" s="10">
        <v>105.5</v>
      </c>
      <c r="CJ208" s="10">
        <v>5945.27</v>
      </c>
      <c r="CK208" s="10">
        <v>3243.38</v>
      </c>
      <c r="CL208" s="10">
        <v>4594.32</v>
      </c>
      <c r="CM208" s="10">
        <v>123.51</v>
      </c>
      <c r="CN208" s="10">
        <v>60.28</v>
      </c>
      <c r="CO208" s="10">
        <v>91.89</v>
      </c>
      <c r="CP208" s="10">
        <v>15.3</v>
      </c>
      <c r="CQ208" s="10">
        <v>2.23</v>
      </c>
    </row>
    <row r="209" spans="1:95" x14ac:dyDescent="0.25">
      <c r="B209" s="32" t="s">
        <v>184</v>
      </c>
    </row>
    <row r="210" spans="1:95" s="23" customFormat="1" x14ac:dyDescent="0.25">
      <c r="A210" s="20" t="str">
        <f>"-"</f>
        <v>-</v>
      </c>
      <c r="B210" s="21" t="s">
        <v>112</v>
      </c>
      <c r="C210" s="22">
        <v>20</v>
      </c>
      <c r="D210" s="43">
        <v>1.2</v>
      </c>
      <c r="E210" s="43">
        <v>0</v>
      </c>
      <c r="F210" s="43">
        <v>0.24</v>
      </c>
      <c r="G210" s="43">
        <v>0.24</v>
      </c>
      <c r="H210" s="43">
        <v>8.34</v>
      </c>
      <c r="I210" s="49">
        <v>38.196000000000005</v>
      </c>
      <c r="J210" s="43">
        <v>0.04</v>
      </c>
      <c r="K210" s="43">
        <v>0</v>
      </c>
      <c r="L210" s="43">
        <v>0</v>
      </c>
      <c r="M210" s="43">
        <v>0</v>
      </c>
      <c r="N210" s="43">
        <v>0.24</v>
      </c>
      <c r="O210" s="43">
        <v>6.44</v>
      </c>
      <c r="P210" s="43">
        <v>1.66</v>
      </c>
      <c r="Q210" s="43">
        <v>0</v>
      </c>
      <c r="R210" s="43">
        <v>0</v>
      </c>
      <c r="S210" s="43">
        <v>0.2</v>
      </c>
      <c r="T210" s="43">
        <v>0.5</v>
      </c>
      <c r="U210" s="43">
        <v>122</v>
      </c>
      <c r="V210" s="43">
        <v>49</v>
      </c>
      <c r="W210" s="43">
        <v>7</v>
      </c>
      <c r="X210" s="43">
        <v>9.4</v>
      </c>
      <c r="Y210" s="43">
        <v>31.6</v>
      </c>
      <c r="Z210" s="43">
        <v>0.78</v>
      </c>
      <c r="AA210" s="43">
        <v>0</v>
      </c>
      <c r="AB210" s="43">
        <v>1</v>
      </c>
      <c r="AC210" s="43">
        <v>0.2</v>
      </c>
      <c r="AD210" s="43">
        <v>0.28000000000000003</v>
      </c>
      <c r="AE210" s="43">
        <v>0.04</v>
      </c>
      <c r="AF210" s="43">
        <v>0.02</v>
      </c>
      <c r="AG210" s="43">
        <v>0.14000000000000001</v>
      </c>
      <c r="AH210" s="43">
        <v>0.4</v>
      </c>
      <c r="AI210" s="43">
        <v>0</v>
      </c>
      <c r="AJ210" s="23">
        <v>0</v>
      </c>
      <c r="AK210" s="23">
        <v>64.400000000000006</v>
      </c>
      <c r="AL210" s="23">
        <v>49.6</v>
      </c>
      <c r="AM210" s="23">
        <v>85.4</v>
      </c>
      <c r="AN210" s="23">
        <v>44.6</v>
      </c>
      <c r="AO210" s="23">
        <v>18.600000000000001</v>
      </c>
      <c r="AP210" s="23">
        <v>39.6</v>
      </c>
      <c r="AQ210" s="23">
        <v>16</v>
      </c>
      <c r="AR210" s="23">
        <v>74.2</v>
      </c>
      <c r="AS210" s="23">
        <v>59.4</v>
      </c>
      <c r="AT210" s="23">
        <v>58.2</v>
      </c>
      <c r="AU210" s="23">
        <v>92.8</v>
      </c>
      <c r="AV210" s="23">
        <v>24.8</v>
      </c>
      <c r="AW210" s="23">
        <v>62</v>
      </c>
      <c r="AX210" s="23">
        <v>311.8</v>
      </c>
      <c r="AY210" s="23">
        <v>0</v>
      </c>
      <c r="AZ210" s="23">
        <v>105.2</v>
      </c>
      <c r="BA210" s="23">
        <v>58.2</v>
      </c>
      <c r="BB210" s="23">
        <v>36</v>
      </c>
      <c r="BC210" s="23">
        <v>26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0.03</v>
      </c>
      <c r="BL210" s="23">
        <v>0</v>
      </c>
      <c r="BM210" s="23">
        <v>0</v>
      </c>
      <c r="BN210" s="23">
        <v>0</v>
      </c>
      <c r="BO210" s="23">
        <v>0</v>
      </c>
      <c r="BP210" s="23">
        <v>0</v>
      </c>
      <c r="BQ210" s="23">
        <v>0</v>
      </c>
      <c r="BR210" s="23">
        <v>0</v>
      </c>
      <c r="BS210" s="23">
        <v>0.02</v>
      </c>
      <c r="BT210" s="23">
        <v>0</v>
      </c>
      <c r="BU210" s="23">
        <v>0</v>
      </c>
      <c r="BV210" s="23">
        <v>0.1</v>
      </c>
      <c r="BW210" s="23">
        <v>0.02</v>
      </c>
      <c r="BX210" s="23">
        <v>0</v>
      </c>
      <c r="BY210" s="23">
        <v>0</v>
      </c>
      <c r="BZ210" s="23">
        <v>0</v>
      </c>
      <c r="CA210" s="23">
        <v>0</v>
      </c>
      <c r="CB210" s="23">
        <v>9.4</v>
      </c>
      <c r="CC210" s="24"/>
      <c r="CD210" s="24"/>
      <c r="CE210" s="23">
        <v>0.17</v>
      </c>
      <c r="CG210" s="23">
        <v>3</v>
      </c>
      <c r="CH210" s="23">
        <v>3</v>
      </c>
      <c r="CI210" s="23">
        <v>3</v>
      </c>
      <c r="CJ210" s="23">
        <v>570</v>
      </c>
      <c r="CK210" s="23">
        <v>219.6</v>
      </c>
      <c r="CL210" s="23">
        <v>394.8</v>
      </c>
      <c r="CM210" s="23">
        <v>5.7</v>
      </c>
      <c r="CN210" s="23">
        <v>4.74</v>
      </c>
      <c r="CO210" s="23">
        <v>5.22</v>
      </c>
      <c r="CP210" s="23">
        <v>0</v>
      </c>
      <c r="CQ210" s="23">
        <v>0</v>
      </c>
    </row>
    <row r="211" spans="1:95" s="23" customFormat="1" x14ac:dyDescent="0.25">
      <c r="A211" s="20" t="str">
        <f>"-"</f>
        <v>-</v>
      </c>
      <c r="B211" s="21" t="s">
        <v>182</v>
      </c>
      <c r="C211" s="22">
        <v>180</v>
      </c>
      <c r="D211" s="43">
        <v>0.9</v>
      </c>
      <c r="E211" s="43">
        <v>0</v>
      </c>
      <c r="F211" s="43">
        <v>0.18</v>
      </c>
      <c r="G211" s="43">
        <v>0</v>
      </c>
      <c r="H211" s="43">
        <v>18.54</v>
      </c>
      <c r="I211" s="49">
        <v>77.831999999999994</v>
      </c>
      <c r="J211" s="43">
        <v>0</v>
      </c>
      <c r="K211" s="43">
        <v>0</v>
      </c>
      <c r="L211" s="43">
        <v>0</v>
      </c>
      <c r="M211" s="43">
        <v>0</v>
      </c>
      <c r="N211" s="43">
        <v>17.82</v>
      </c>
      <c r="O211" s="43">
        <v>0.36</v>
      </c>
      <c r="P211" s="43">
        <v>0.36</v>
      </c>
      <c r="Q211" s="43">
        <v>0</v>
      </c>
      <c r="R211" s="43">
        <v>0</v>
      </c>
      <c r="S211" s="43">
        <v>0.9</v>
      </c>
      <c r="T211" s="43">
        <v>0.54</v>
      </c>
      <c r="U211" s="43">
        <v>10.8</v>
      </c>
      <c r="V211" s="43">
        <v>216</v>
      </c>
      <c r="W211" s="43">
        <v>12.6</v>
      </c>
      <c r="X211" s="43">
        <v>7.2</v>
      </c>
      <c r="Y211" s="43">
        <v>12.6</v>
      </c>
      <c r="Z211" s="43">
        <v>2.52</v>
      </c>
      <c r="AA211" s="43">
        <v>0</v>
      </c>
      <c r="AB211" s="43">
        <v>0</v>
      </c>
      <c r="AC211" s="43">
        <v>0</v>
      </c>
      <c r="AD211" s="43">
        <v>0.18</v>
      </c>
      <c r="AE211" s="43">
        <v>0.02</v>
      </c>
      <c r="AF211" s="43">
        <v>0.02</v>
      </c>
      <c r="AG211" s="43">
        <v>0.18</v>
      </c>
      <c r="AH211" s="43">
        <v>0.36</v>
      </c>
      <c r="AI211" s="43">
        <v>3.6</v>
      </c>
      <c r="AJ211" s="23">
        <v>0.36</v>
      </c>
      <c r="AK211" s="23">
        <v>14.4</v>
      </c>
      <c r="AL211" s="23">
        <v>18</v>
      </c>
      <c r="AM211" s="23">
        <v>25.2</v>
      </c>
      <c r="AN211" s="23">
        <v>25.2</v>
      </c>
      <c r="AO211" s="23">
        <v>3.6</v>
      </c>
      <c r="AP211" s="23">
        <v>14.4</v>
      </c>
      <c r="AQ211" s="23">
        <v>3.6</v>
      </c>
      <c r="AR211" s="23">
        <v>12.6</v>
      </c>
      <c r="AS211" s="23">
        <v>23.4</v>
      </c>
      <c r="AT211" s="23">
        <v>14.4</v>
      </c>
      <c r="AU211" s="23">
        <v>104.4</v>
      </c>
      <c r="AV211" s="23">
        <v>9</v>
      </c>
      <c r="AW211" s="23">
        <v>19.8</v>
      </c>
      <c r="AX211" s="23">
        <v>57.6</v>
      </c>
      <c r="AY211" s="23">
        <v>0</v>
      </c>
      <c r="AZ211" s="23">
        <v>18</v>
      </c>
      <c r="BA211" s="23">
        <v>21.6</v>
      </c>
      <c r="BB211" s="23">
        <v>9</v>
      </c>
      <c r="BC211" s="23">
        <v>7.2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</v>
      </c>
      <c r="BL211" s="23">
        <v>0</v>
      </c>
      <c r="BM211" s="23">
        <v>0</v>
      </c>
      <c r="BN211" s="23">
        <v>0</v>
      </c>
      <c r="BO211" s="23">
        <v>0</v>
      </c>
      <c r="BP211" s="23">
        <v>0</v>
      </c>
      <c r="BQ211" s="23">
        <v>0</v>
      </c>
      <c r="BR211" s="23">
        <v>0</v>
      </c>
      <c r="BS211" s="23">
        <v>0</v>
      </c>
      <c r="BT211" s="23">
        <v>0</v>
      </c>
      <c r="BU211" s="23">
        <v>0</v>
      </c>
      <c r="BV211" s="23">
        <v>0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3">
        <v>158.58000000000001</v>
      </c>
      <c r="CC211" s="24"/>
      <c r="CD211" s="24"/>
      <c r="CE211" s="23">
        <v>0</v>
      </c>
      <c r="CG211" s="23">
        <v>3.6</v>
      </c>
      <c r="CH211" s="23">
        <v>3.6</v>
      </c>
      <c r="CI211" s="23">
        <v>3.6</v>
      </c>
      <c r="CJ211" s="23">
        <v>360</v>
      </c>
      <c r="CK211" s="23">
        <v>163.80000000000001</v>
      </c>
      <c r="CL211" s="23">
        <v>261.89999999999998</v>
      </c>
      <c r="CM211" s="23">
        <v>0.54</v>
      </c>
      <c r="CN211" s="23">
        <v>0.54</v>
      </c>
      <c r="CO211" s="23">
        <v>0.54</v>
      </c>
      <c r="CP211" s="23">
        <v>0</v>
      </c>
      <c r="CQ211" s="23">
        <v>0</v>
      </c>
    </row>
    <row r="212" spans="1:95" s="9" customFormat="1" x14ac:dyDescent="0.25">
      <c r="A212" s="16" t="str">
        <f>"24/2"</f>
        <v>24/2</v>
      </c>
      <c r="B212" s="33" t="s">
        <v>155</v>
      </c>
      <c r="C212" s="18">
        <v>180</v>
      </c>
      <c r="D212" s="44">
        <v>5.27</v>
      </c>
      <c r="E212" s="44">
        <v>3.59</v>
      </c>
      <c r="F212" s="44">
        <v>4.7300000000000004</v>
      </c>
      <c r="G212" s="44">
        <v>0.18</v>
      </c>
      <c r="H212" s="44">
        <v>16.920000000000002</v>
      </c>
      <c r="I212" s="50">
        <v>130.14940175999999</v>
      </c>
      <c r="J212" s="44">
        <v>3.14</v>
      </c>
      <c r="K212" s="44">
        <v>0.05</v>
      </c>
      <c r="L212" s="44">
        <v>0</v>
      </c>
      <c r="M212" s="44">
        <v>0</v>
      </c>
      <c r="N212" s="44">
        <v>7.16</v>
      </c>
      <c r="O212" s="44">
        <v>9.26</v>
      </c>
      <c r="P212" s="44">
        <v>0.51</v>
      </c>
      <c r="Q212" s="44">
        <v>0</v>
      </c>
      <c r="R212" s="44">
        <v>0</v>
      </c>
      <c r="S212" s="44">
        <v>0.13</v>
      </c>
      <c r="T212" s="44">
        <v>1.32</v>
      </c>
      <c r="U212" s="44">
        <v>200.9</v>
      </c>
      <c r="V212" s="44">
        <v>199.99</v>
      </c>
      <c r="W212" s="44">
        <v>150.84</v>
      </c>
      <c r="X212" s="44">
        <v>19.02</v>
      </c>
      <c r="Y212" s="44">
        <v>117.68</v>
      </c>
      <c r="Z212" s="44">
        <v>0.36</v>
      </c>
      <c r="AA212" s="44">
        <v>35.82</v>
      </c>
      <c r="AB212" s="44">
        <v>17.5</v>
      </c>
      <c r="AC212" s="44">
        <v>39.47</v>
      </c>
      <c r="AD212" s="44">
        <v>0.23</v>
      </c>
      <c r="AE212" s="44">
        <v>0.06</v>
      </c>
      <c r="AF212" s="44">
        <v>0.18</v>
      </c>
      <c r="AG212" s="44">
        <v>0.25</v>
      </c>
      <c r="AH212" s="44">
        <v>1.43</v>
      </c>
      <c r="AI212" s="44">
        <v>0.66</v>
      </c>
      <c r="AJ212" s="9">
        <v>0</v>
      </c>
      <c r="AK212" s="9">
        <v>67.63</v>
      </c>
      <c r="AL212" s="9">
        <v>61.83</v>
      </c>
      <c r="AM212" s="9">
        <v>115.84</v>
      </c>
      <c r="AN212" s="9">
        <v>36.200000000000003</v>
      </c>
      <c r="AO212" s="9">
        <v>22.07</v>
      </c>
      <c r="AP212" s="9">
        <v>44.84</v>
      </c>
      <c r="AQ212" s="9">
        <v>14.73</v>
      </c>
      <c r="AR212" s="9">
        <v>71.87</v>
      </c>
      <c r="AS212" s="9">
        <v>47.52</v>
      </c>
      <c r="AT212" s="9">
        <v>57.29</v>
      </c>
      <c r="AU212" s="9">
        <v>49.18</v>
      </c>
      <c r="AV212" s="9">
        <v>28.89</v>
      </c>
      <c r="AW212" s="9">
        <v>50.22</v>
      </c>
      <c r="AX212" s="9">
        <v>441.02</v>
      </c>
      <c r="AY212" s="9">
        <v>0</v>
      </c>
      <c r="AZ212" s="9">
        <v>138.97</v>
      </c>
      <c r="BA212" s="9">
        <v>72.010000000000005</v>
      </c>
      <c r="BB212" s="9">
        <v>36.159999999999997</v>
      </c>
      <c r="BC212" s="9">
        <v>28.61</v>
      </c>
      <c r="BD212" s="9">
        <v>7.0000000000000007E-2</v>
      </c>
      <c r="BE212" s="9">
        <v>0.01</v>
      </c>
      <c r="BF212" s="9">
        <v>0.01</v>
      </c>
      <c r="BG212" s="9">
        <v>0.03</v>
      </c>
      <c r="BH212" s="9">
        <v>0.04</v>
      </c>
      <c r="BI212" s="9">
        <v>0.14000000000000001</v>
      </c>
      <c r="BJ212" s="9">
        <v>0</v>
      </c>
      <c r="BK212" s="9">
        <v>0.46</v>
      </c>
      <c r="BL212" s="9">
        <v>0</v>
      </c>
      <c r="BM212" s="9">
        <v>0.13</v>
      </c>
      <c r="BN212" s="9">
        <v>0</v>
      </c>
      <c r="BO212" s="9">
        <v>0</v>
      </c>
      <c r="BP212" s="9">
        <v>0</v>
      </c>
      <c r="BQ212" s="9">
        <v>0.01</v>
      </c>
      <c r="BR212" s="9">
        <v>0.05</v>
      </c>
      <c r="BS212" s="9">
        <v>0.4</v>
      </c>
      <c r="BT212" s="9">
        <v>0</v>
      </c>
      <c r="BU212" s="9">
        <v>0</v>
      </c>
      <c r="BV212" s="9">
        <v>7.0000000000000007E-2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150.66</v>
      </c>
      <c r="CC212" s="19"/>
      <c r="CD212" s="19"/>
      <c r="CE212" s="9">
        <v>38.74</v>
      </c>
      <c r="CG212" s="9">
        <v>25.98</v>
      </c>
      <c r="CH212" s="9">
        <v>9.9600000000000009</v>
      </c>
      <c r="CI212" s="9">
        <v>17.97</v>
      </c>
      <c r="CJ212" s="9">
        <v>836.83</v>
      </c>
      <c r="CK212" s="9">
        <v>369.91</v>
      </c>
      <c r="CL212" s="9">
        <v>603.37</v>
      </c>
      <c r="CM212" s="9">
        <v>16.47</v>
      </c>
      <c r="CN212" s="9">
        <v>3.87</v>
      </c>
      <c r="CO212" s="9">
        <v>10.17</v>
      </c>
      <c r="CP212" s="9">
        <v>1.08</v>
      </c>
      <c r="CQ212" s="9">
        <v>0.36</v>
      </c>
    </row>
    <row r="213" spans="1:95" s="10" customFormat="1" ht="15.75" customHeight="1" x14ac:dyDescent="0.25">
      <c r="A213" s="25"/>
      <c r="B213" s="34" t="s">
        <v>185</v>
      </c>
      <c r="C213" s="27">
        <f>SUM(C210:C212)</f>
        <v>380</v>
      </c>
      <c r="D213" s="45">
        <f t="shared" ref="D213:AI213" si="39">SUM(D210:D212)</f>
        <v>7.3699999999999992</v>
      </c>
      <c r="E213" s="45">
        <f t="shared" si="39"/>
        <v>3.59</v>
      </c>
      <c r="F213" s="45">
        <f t="shared" si="39"/>
        <v>5.15</v>
      </c>
      <c r="G213" s="45">
        <f t="shared" si="39"/>
        <v>0.42</v>
      </c>
      <c r="H213" s="45">
        <f t="shared" si="39"/>
        <v>43.8</v>
      </c>
      <c r="I213" s="51">
        <f t="shared" si="39"/>
        <v>246.17740175999998</v>
      </c>
      <c r="J213" s="45">
        <f t="shared" si="39"/>
        <v>3.18</v>
      </c>
      <c r="K213" s="45">
        <f t="shared" si="39"/>
        <v>0.05</v>
      </c>
      <c r="L213" s="45">
        <f t="shared" si="39"/>
        <v>0</v>
      </c>
      <c r="M213" s="45">
        <f t="shared" si="39"/>
        <v>0</v>
      </c>
      <c r="N213" s="45">
        <f t="shared" si="39"/>
        <v>25.22</v>
      </c>
      <c r="O213" s="45">
        <f t="shared" si="39"/>
        <v>16.060000000000002</v>
      </c>
      <c r="P213" s="45">
        <f t="shared" si="39"/>
        <v>2.5300000000000002</v>
      </c>
      <c r="Q213" s="45">
        <f t="shared" si="39"/>
        <v>0</v>
      </c>
      <c r="R213" s="45">
        <f t="shared" si="39"/>
        <v>0</v>
      </c>
      <c r="S213" s="45">
        <f t="shared" si="39"/>
        <v>1.23</v>
      </c>
      <c r="T213" s="45">
        <f t="shared" si="39"/>
        <v>2.3600000000000003</v>
      </c>
      <c r="U213" s="45">
        <f t="shared" si="39"/>
        <v>333.70000000000005</v>
      </c>
      <c r="V213" s="45">
        <f t="shared" si="39"/>
        <v>464.99</v>
      </c>
      <c r="W213" s="45">
        <f t="shared" si="39"/>
        <v>170.44</v>
      </c>
      <c r="X213" s="45">
        <f t="shared" si="39"/>
        <v>35.620000000000005</v>
      </c>
      <c r="Y213" s="45">
        <f t="shared" si="39"/>
        <v>161.88</v>
      </c>
      <c r="Z213" s="45">
        <f t="shared" si="39"/>
        <v>3.6599999999999997</v>
      </c>
      <c r="AA213" s="45">
        <f t="shared" si="39"/>
        <v>35.82</v>
      </c>
      <c r="AB213" s="45">
        <f t="shared" si="39"/>
        <v>18.5</v>
      </c>
      <c r="AC213" s="45">
        <f t="shared" si="39"/>
        <v>39.67</v>
      </c>
      <c r="AD213" s="45">
        <f t="shared" si="39"/>
        <v>0.69000000000000006</v>
      </c>
      <c r="AE213" s="45">
        <f t="shared" si="39"/>
        <v>0.12</v>
      </c>
      <c r="AF213" s="45">
        <f t="shared" si="39"/>
        <v>0.22</v>
      </c>
      <c r="AG213" s="45">
        <f t="shared" si="39"/>
        <v>0.57000000000000006</v>
      </c>
      <c r="AH213" s="45">
        <f t="shared" si="39"/>
        <v>2.19</v>
      </c>
      <c r="AI213" s="45">
        <f t="shared" si="39"/>
        <v>4.26</v>
      </c>
      <c r="AJ213" s="10">
        <v>0.36</v>
      </c>
      <c r="AK213" s="10">
        <v>779.53</v>
      </c>
      <c r="AL213" s="10">
        <v>610.30999999999995</v>
      </c>
      <c r="AM213" s="10">
        <v>1093.47</v>
      </c>
      <c r="AN213" s="10">
        <v>889.03</v>
      </c>
      <c r="AO213" s="10">
        <v>406.47</v>
      </c>
      <c r="AP213" s="10">
        <v>609.02</v>
      </c>
      <c r="AQ213" s="10">
        <v>207.86</v>
      </c>
      <c r="AR213" s="10">
        <v>679.24</v>
      </c>
      <c r="AS213" s="10">
        <v>727</v>
      </c>
      <c r="AT213" s="10">
        <v>785.31</v>
      </c>
      <c r="AU213" s="10">
        <v>1311.78</v>
      </c>
      <c r="AV213" s="10">
        <v>344.01</v>
      </c>
      <c r="AW213" s="10">
        <v>459.53</v>
      </c>
      <c r="AX213" s="10">
        <v>1983.13</v>
      </c>
      <c r="AY213" s="10">
        <v>12.63</v>
      </c>
      <c r="AZ213" s="10">
        <v>485.21</v>
      </c>
      <c r="BA213" s="10">
        <v>922.47</v>
      </c>
      <c r="BB213" s="10">
        <v>478.62</v>
      </c>
      <c r="BC213" s="10">
        <v>298.57</v>
      </c>
      <c r="BD213" s="10">
        <v>0.24</v>
      </c>
      <c r="BE213" s="10">
        <v>0.11</v>
      </c>
      <c r="BF213" s="10">
        <v>0.06</v>
      </c>
      <c r="BG213" s="10">
        <v>0.14000000000000001</v>
      </c>
      <c r="BH213" s="10">
        <v>0.16</v>
      </c>
      <c r="BI213" s="10">
        <v>0.72</v>
      </c>
      <c r="BJ213" s="10">
        <v>0</v>
      </c>
      <c r="BK213" s="10">
        <v>2.0299999999999998</v>
      </c>
      <c r="BL213" s="10">
        <v>0</v>
      </c>
      <c r="BM213" s="10">
        <v>0.62</v>
      </c>
      <c r="BN213" s="10">
        <v>0</v>
      </c>
      <c r="BO213" s="10">
        <v>0</v>
      </c>
      <c r="BP213" s="10">
        <v>0</v>
      </c>
      <c r="BQ213" s="10">
        <v>0.14000000000000001</v>
      </c>
      <c r="BR213" s="10">
        <v>0.21</v>
      </c>
      <c r="BS213" s="10">
        <v>1.66</v>
      </c>
      <c r="BT213" s="10">
        <v>0</v>
      </c>
      <c r="BU213" s="10">
        <v>0</v>
      </c>
      <c r="BV213" s="10">
        <v>0.19</v>
      </c>
      <c r="BW213" s="10">
        <v>0.02</v>
      </c>
      <c r="BX213" s="10">
        <v>0</v>
      </c>
      <c r="BY213" s="10">
        <v>0</v>
      </c>
      <c r="BZ213" s="10">
        <v>0</v>
      </c>
      <c r="CA213" s="10">
        <v>0</v>
      </c>
      <c r="CB213" s="10">
        <v>273.74</v>
      </c>
      <c r="CC213" s="8"/>
      <c r="CD213" s="8" t="e">
        <f>$I$213/#REF!*100</f>
        <v>#REF!</v>
      </c>
      <c r="CE213" s="10">
        <v>185.54</v>
      </c>
      <c r="CG213" s="10">
        <v>55.54</v>
      </c>
      <c r="CH213" s="10">
        <v>37.56</v>
      </c>
      <c r="CI213" s="10">
        <v>46.55</v>
      </c>
      <c r="CJ213" s="10">
        <v>1139</v>
      </c>
      <c r="CK213" s="10">
        <v>461</v>
      </c>
      <c r="CL213" s="10">
        <v>800</v>
      </c>
      <c r="CM213" s="10">
        <v>20.52</v>
      </c>
      <c r="CN213" s="10">
        <v>13.08</v>
      </c>
      <c r="CO213" s="10">
        <v>16.8</v>
      </c>
      <c r="CP213" s="10">
        <v>0</v>
      </c>
      <c r="CQ213" s="10">
        <v>0.6</v>
      </c>
    </row>
    <row r="214" spans="1:95" s="10" customFormat="1" x14ac:dyDescent="0.25">
      <c r="A214" s="25"/>
      <c r="B214" s="26" t="s">
        <v>121</v>
      </c>
      <c r="C214" s="27">
        <f>C196+C200+C208+C213</f>
        <v>1555</v>
      </c>
      <c r="D214" s="45">
        <f t="shared" ref="D214:AI214" si="40">D196+D200+D208+D213</f>
        <v>37.19</v>
      </c>
      <c r="E214" s="45">
        <f t="shared" si="40"/>
        <v>25.88</v>
      </c>
      <c r="F214" s="45">
        <f t="shared" si="40"/>
        <v>42.160000000000004</v>
      </c>
      <c r="G214" s="45">
        <f t="shared" si="40"/>
        <v>14.299999999999999</v>
      </c>
      <c r="H214" s="45">
        <f t="shared" si="40"/>
        <v>184.89</v>
      </c>
      <c r="I214" s="51">
        <f t="shared" si="40"/>
        <v>1247.9270924404877</v>
      </c>
      <c r="J214" s="45">
        <f t="shared" si="40"/>
        <v>20.53</v>
      </c>
      <c r="K214" s="45">
        <f t="shared" si="40"/>
        <v>79.13</v>
      </c>
      <c r="L214" s="45">
        <f t="shared" si="40"/>
        <v>0</v>
      </c>
      <c r="M214" s="45">
        <f t="shared" si="40"/>
        <v>0</v>
      </c>
      <c r="N214" s="45">
        <f t="shared" si="40"/>
        <v>80.5</v>
      </c>
      <c r="O214" s="45">
        <f t="shared" si="40"/>
        <v>90.48</v>
      </c>
      <c r="P214" s="45">
        <f t="shared" si="40"/>
        <v>13.900000000000002</v>
      </c>
      <c r="Q214" s="45">
        <f t="shared" si="40"/>
        <v>0</v>
      </c>
      <c r="R214" s="45">
        <f t="shared" si="40"/>
        <v>0</v>
      </c>
      <c r="S214" s="45">
        <f t="shared" si="40"/>
        <v>3.0199999999999996</v>
      </c>
      <c r="T214" s="45">
        <f t="shared" si="40"/>
        <v>11.600000000000001</v>
      </c>
      <c r="U214" s="45">
        <f t="shared" si="40"/>
        <v>1764.77</v>
      </c>
      <c r="V214" s="45">
        <f t="shared" si="40"/>
        <v>2264.0299999999997</v>
      </c>
      <c r="W214" s="45">
        <f t="shared" si="40"/>
        <v>387.19</v>
      </c>
      <c r="X214" s="45">
        <f t="shared" si="40"/>
        <v>172.67000000000002</v>
      </c>
      <c r="Y214" s="45">
        <f t="shared" si="40"/>
        <v>635.06999999999994</v>
      </c>
      <c r="Z214" s="45">
        <f t="shared" si="40"/>
        <v>11.37</v>
      </c>
      <c r="AA214" s="45">
        <f t="shared" si="40"/>
        <v>82.06</v>
      </c>
      <c r="AB214" s="45">
        <f t="shared" si="40"/>
        <v>2540.63</v>
      </c>
      <c r="AC214" s="45">
        <f t="shared" si="40"/>
        <v>610.36999999999989</v>
      </c>
      <c r="AD214" s="45">
        <f t="shared" si="40"/>
        <v>8.0300000000000011</v>
      </c>
      <c r="AE214" s="45">
        <f t="shared" si="40"/>
        <v>0.59000000000000008</v>
      </c>
      <c r="AF214" s="45">
        <f t="shared" si="40"/>
        <v>0.68</v>
      </c>
      <c r="AG214" s="45">
        <f t="shared" si="40"/>
        <v>6.78</v>
      </c>
      <c r="AH214" s="45">
        <f t="shared" si="40"/>
        <v>16.560000000000002</v>
      </c>
      <c r="AI214" s="45">
        <f t="shared" si="40"/>
        <v>39.24</v>
      </c>
      <c r="AJ214" s="10">
        <v>0.36</v>
      </c>
      <c r="AK214" s="10">
        <v>1942.86</v>
      </c>
      <c r="AL214" s="10">
        <v>1596.56</v>
      </c>
      <c r="AM214" s="10">
        <v>3394.02</v>
      </c>
      <c r="AN214" s="10">
        <v>3329.67</v>
      </c>
      <c r="AO214" s="10">
        <v>993.13</v>
      </c>
      <c r="AP214" s="10">
        <v>1717.39</v>
      </c>
      <c r="AQ214" s="10">
        <v>568.65</v>
      </c>
      <c r="AR214" s="10">
        <v>1980.03</v>
      </c>
      <c r="AS214" s="10">
        <v>2172.15</v>
      </c>
      <c r="AT214" s="10">
        <v>2332.67</v>
      </c>
      <c r="AU214" s="10">
        <v>3570.03</v>
      </c>
      <c r="AV214" s="10">
        <v>1177.42</v>
      </c>
      <c r="AW214" s="10">
        <v>1574.53</v>
      </c>
      <c r="AX214" s="10">
        <v>7502.79</v>
      </c>
      <c r="AY214" s="10">
        <v>197.13</v>
      </c>
      <c r="AZ214" s="10">
        <v>2238.1</v>
      </c>
      <c r="BA214" s="10">
        <v>2207.09</v>
      </c>
      <c r="BB214" s="10">
        <v>1493.31</v>
      </c>
      <c r="BC214" s="10">
        <v>718.77</v>
      </c>
      <c r="BD214" s="10">
        <v>0.6</v>
      </c>
      <c r="BE214" s="10">
        <v>0.3</v>
      </c>
      <c r="BF214" s="10">
        <v>0.16</v>
      </c>
      <c r="BG214" s="10">
        <v>0.36</v>
      </c>
      <c r="BH214" s="10">
        <v>0.41</v>
      </c>
      <c r="BI214" s="10">
        <v>1.93</v>
      </c>
      <c r="BJ214" s="10">
        <v>0.03</v>
      </c>
      <c r="BK214" s="10">
        <v>5.59</v>
      </c>
      <c r="BL214" s="10">
        <v>0.02</v>
      </c>
      <c r="BM214" s="10">
        <v>2.0499999999999998</v>
      </c>
      <c r="BN214" s="10">
        <v>0.09</v>
      </c>
      <c r="BO214" s="10">
        <v>7.0000000000000007E-2</v>
      </c>
      <c r="BP214" s="10">
        <v>0</v>
      </c>
      <c r="BQ214" s="10">
        <v>0.32</v>
      </c>
      <c r="BR214" s="10">
        <v>0.53</v>
      </c>
      <c r="BS214" s="10">
        <v>7.06</v>
      </c>
      <c r="BT214" s="10">
        <v>0.01</v>
      </c>
      <c r="BU214" s="10">
        <v>0</v>
      </c>
      <c r="BV214" s="10">
        <v>7.47</v>
      </c>
      <c r="BW214" s="10">
        <v>0.1</v>
      </c>
      <c r="BX214" s="10">
        <v>0.08</v>
      </c>
      <c r="BY214" s="10">
        <v>0</v>
      </c>
      <c r="BZ214" s="10">
        <v>0</v>
      </c>
      <c r="CA214" s="10">
        <v>0</v>
      </c>
      <c r="CB214" s="10">
        <v>1409.08</v>
      </c>
      <c r="CC214" s="8"/>
      <c r="CD214" s="8"/>
      <c r="CE214" s="10">
        <v>652.14</v>
      </c>
      <c r="CG214" s="10">
        <v>222.14</v>
      </c>
      <c r="CH214" s="10">
        <v>136.63999999999999</v>
      </c>
      <c r="CI214" s="10">
        <v>179.39</v>
      </c>
      <c r="CJ214" s="10">
        <v>10106.969999999999</v>
      </c>
      <c r="CK214" s="10">
        <v>4992.6000000000004</v>
      </c>
      <c r="CL214" s="10">
        <v>7549.78</v>
      </c>
      <c r="CM214" s="10">
        <v>223.27</v>
      </c>
      <c r="CN214" s="10">
        <v>117.53</v>
      </c>
      <c r="CO214" s="10">
        <v>170.4</v>
      </c>
      <c r="CP214" s="10">
        <v>29.08</v>
      </c>
      <c r="CQ214" s="10">
        <v>3.33</v>
      </c>
    </row>
    <row r="216" spans="1:95" x14ac:dyDescent="0.25">
      <c r="B216" s="31" t="s">
        <v>174</v>
      </c>
    </row>
    <row r="217" spans="1:95" x14ac:dyDescent="0.25">
      <c r="B217" s="14" t="s">
        <v>104</v>
      </c>
    </row>
    <row r="218" spans="1:95" s="23" customFormat="1" x14ac:dyDescent="0.25">
      <c r="A218" s="20" t="str">
        <f>"-"</f>
        <v>-</v>
      </c>
      <c r="B218" s="21" t="s">
        <v>111</v>
      </c>
      <c r="C218" s="22">
        <v>30</v>
      </c>
      <c r="D218" s="43">
        <v>1.83</v>
      </c>
      <c r="E218" s="43">
        <v>0</v>
      </c>
      <c r="F218" s="43">
        <v>0.18</v>
      </c>
      <c r="G218" s="43">
        <v>0.2</v>
      </c>
      <c r="H218" s="43">
        <v>11.07</v>
      </c>
      <c r="I218" s="49">
        <v>54.046799999999998</v>
      </c>
      <c r="J218" s="43">
        <v>0</v>
      </c>
      <c r="K218" s="43">
        <v>0</v>
      </c>
      <c r="L218" s="43">
        <v>0</v>
      </c>
      <c r="M218" s="43">
        <v>0</v>
      </c>
      <c r="N218" s="43">
        <v>0.33</v>
      </c>
      <c r="O218" s="43">
        <v>10.68</v>
      </c>
      <c r="P218" s="43">
        <v>0.06</v>
      </c>
      <c r="Q218" s="43">
        <v>0</v>
      </c>
      <c r="R218" s="43">
        <v>0</v>
      </c>
      <c r="S218" s="43">
        <v>0</v>
      </c>
      <c r="T218" s="43">
        <v>0.54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43">
        <v>0</v>
      </c>
      <c r="AJ218" s="23">
        <v>0</v>
      </c>
      <c r="AK218" s="23">
        <v>95.79</v>
      </c>
      <c r="AL218" s="23">
        <v>99.7</v>
      </c>
      <c r="AM218" s="23">
        <v>152.69</v>
      </c>
      <c r="AN218" s="23">
        <v>50.63</v>
      </c>
      <c r="AO218" s="23">
        <v>30.02</v>
      </c>
      <c r="AP218" s="23">
        <v>60.03</v>
      </c>
      <c r="AQ218" s="23">
        <v>22.71</v>
      </c>
      <c r="AR218" s="23">
        <v>108.58</v>
      </c>
      <c r="AS218" s="23">
        <v>67.34</v>
      </c>
      <c r="AT218" s="23">
        <v>93.96</v>
      </c>
      <c r="AU218" s="23">
        <v>77.52</v>
      </c>
      <c r="AV218" s="23">
        <v>40.72</v>
      </c>
      <c r="AW218" s="23">
        <v>72.040000000000006</v>
      </c>
      <c r="AX218" s="23">
        <v>602.39</v>
      </c>
      <c r="AY218" s="23">
        <v>0</v>
      </c>
      <c r="AZ218" s="23">
        <v>196.27</v>
      </c>
      <c r="BA218" s="23">
        <v>85.35</v>
      </c>
      <c r="BB218" s="23">
        <v>56.64</v>
      </c>
      <c r="BC218" s="23">
        <v>44.89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0.02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0.02</v>
      </c>
      <c r="BT218" s="23">
        <v>0</v>
      </c>
      <c r="BU218" s="23">
        <v>0</v>
      </c>
      <c r="BV218" s="23">
        <v>0.08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11.73</v>
      </c>
      <c r="CC218" s="24"/>
      <c r="CD218" s="24"/>
      <c r="CE218" s="23">
        <v>0</v>
      </c>
      <c r="CG218" s="23">
        <v>0</v>
      </c>
      <c r="CH218" s="23">
        <v>0</v>
      </c>
      <c r="CI218" s="23">
        <v>0</v>
      </c>
      <c r="CJ218" s="23">
        <v>570</v>
      </c>
      <c r="CK218" s="23">
        <v>219.6</v>
      </c>
      <c r="CL218" s="23">
        <v>394.8</v>
      </c>
      <c r="CM218" s="23">
        <v>4.5599999999999996</v>
      </c>
      <c r="CN218" s="23">
        <v>4.5599999999999996</v>
      </c>
      <c r="CO218" s="23">
        <v>4.5599999999999996</v>
      </c>
      <c r="CP218" s="23">
        <v>0</v>
      </c>
      <c r="CQ218" s="23">
        <v>0</v>
      </c>
    </row>
    <row r="219" spans="1:95" s="23" customFormat="1" x14ac:dyDescent="0.25">
      <c r="A219" s="20" t="str">
        <f>"-"</f>
        <v>-</v>
      </c>
      <c r="B219" s="21" t="s">
        <v>122</v>
      </c>
      <c r="C219" s="22">
        <v>5</v>
      </c>
      <c r="D219" s="43">
        <v>0.04</v>
      </c>
      <c r="E219" s="43">
        <v>0.04</v>
      </c>
      <c r="F219" s="43">
        <v>3.63</v>
      </c>
      <c r="G219" s="43">
        <v>0</v>
      </c>
      <c r="H219" s="43">
        <v>7.0000000000000007E-2</v>
      </c>
      <c r="I219" s="49">
        <v>33.031999999999996</v>
      </c>
      <c r="J219" s="43">
        <v>2.36</v>
      </c>
      <c r="K219" s="43">
        <v>0.11</v>
      </c>
      <c r="L219" s="43">
        <v>0</v>
      </c>
      <c r="M219" s="43">
        <v>0</v>
      </c>
      <c r="N219" s="43">
        <v>7.0000000000000007E-2</v>
      </c>
      <c r="O219" s="43">
        <v>0</v>
      </c>
      <c r="P219" s="43">
        <v>0</v>
      </c>
      <c r="Q219" s="43">
        <v>0</v>
      </c>
      <c r="R219" s="43">
        <v>0</v>
      </c>
      <c r="S219" s="43">
        <v>0</v>
      </c>
      <c r="T219" s="43">
        <v>7.0000000000000007E-2</v>
      </c>
      <c r="U219" s="43">
        <v>0.75</v>
      </c>
      <c r="V219" s="43">
        <v>1.5</v>
      </c>
      <c r="W219" s="43">
        <v>1.2</v>
      </c>
      <c r="X219" s="43">
        <v>0</v>
      </c>
      <c r="Y219" s="43">
        <v>1.5</v>
      </c>
      <c r="Z219" s="43">
        <v>0.01</v>
      </c>
      <c r="AA219" s="43">
        <v>20</v>
      </c>
      <c r="AB219" s="43">
        <v>15</v>
      </c>
      <c r="AC219" s="43">
        <v>22.5</v>
      </c>
      <c r="AD219" s="43">
        <v>0.05</v>
      </c>
      <c r="AE219" s="43">
        <v>0</v>
      </c>
      <c r="AF219" s="43">
        <v>0.01</v>
      </c>
      <c r="AG219" s="43">
        <v>0.01</v>
      </c>
      <c r="AH219" s="43">
        <v>0.01</v>
      </c>
      <c r="AI219" s="43">
        <v>0</v>
      </c>
      <c r="AJ219" s="23">
        <v>0</v>
      </c>
      <c r="AK219" s="23">
        <v>2.1</v>
      </c>
      <c r="AL219" s="23">
        <v>2.0499999999999998</v>
      </c>
      <c r="AM219" s="23">
        <v>3.8</v>
      </c>
      <c r="AN219" s="23">
        <v>2.25</v>
      </c>
      <c r="AO219" s="23">
        <v>0.85</v>
      </c>
      <c r="AP219" s="23">
        <v>2.35</v>
      </c>
      <c r="AQ219" s="23">
        <v>2.15</v>
      </c>
      <c r="AR219" s="23">
        <v>2.1</v>
      </c>
      <c r="AS219" s="23">
        <v>1.8</v>
      </c>
      <c r="AT219" s="23">
        <v>1.3</v>
      </c>
      <c r="AU219" s="23">
        <v>2.85</v>
      </c>
      <c r="AV219" s="23">
        <v>1.75</v>
      </c>
      <c r="AW219" s="23">
        <v>1.2</v>
      </c>
      <c r="AX219" s="23">
        <v>7.1</v>
      </c>
      <c r="AY219" s="23">
        <v>0</v>
      </c>
      <c r="AZ219" s="23">
        <v>2.4</v>
      </c>
      <c r="BA219" s="23">
        <v>2.7</v>
      </c>
      <c r="BB219" s="23">
        <v>2.1</v>
      </c>
      <c r="BC219" s="23">
        <v>0.5</v>
      </c>
      <c r="BD219" s="23">
        <v>0.13</v>
      </c>
      <c r="BE219" s="23">
        <v>0.06</v>
      </c>
      <c r="BF219" s="23">
        <v>0.03</v>
      </c>
      <c r="BG219" s="23">
        <v>0.08</v>
      </c>
      <c r="BH219" s="23">
        <v>0.09</v>
      </c>
      <c r="BI219" s="23">
        <v>0.4</v>
      </c>
      <c r="BJ219" s="23">
        <v>0</v>
      </c>
      <c r="BK219" s="23">
        <v>1.1000000000000001</v>
      </c>
      <c r="BL219" s="23">
        <v>0</v>
      </c>
      <c r="BM219" s="23">
        <v>0.34</v>
      </c>
      <c r="BN219" s="23">
        <v>0</v>
      </c>
      <c r="BO219" s="23">
        <v>0</v>
      </c>
      <c r="BP219" s="23">
        <v>0</v>
      </c>
      <c r="BQ219" s="23">
        <v>0.08</v>
      </c>
      <c r="BR219" s="23">
        <v>0.12</v>
      </c>
      <c r="BS219" s="23">
        <v>0.9</v>
      </c>
      <c r="BT219" s="23">
        <v>0</v>
      </c>
      <c r="BU219" s="23">
        <v>0</v>
      </c>
      <c r="BV219" s="23">
        <v>0.05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1.25</v>
      </c>
      <c r="CC219" s="24"/>
      <c r="CD219" s="24"/>
      <c r="CE219" s="23">
        <v>22.5</v>
      </c>
      <c r="CG219" s="23">
        <v>0.2</v>
      </c>
      <c r="CH219" s="23">
        <v>0.05</v>
      </c>
      <c r="CI219" s="23">
        <v>0.13</v>
      </c>
      <c r="CJ219" s="23">
        <v>10</v>
      </c>
      <c r="CK219" s="23">
        <v>4.0999999999999996</v>
      </c>
      <c r="CL219" s="23">
        <v>7.05</v>
      </c>
      <c r="CM219" s="23">
        <v>0.86</v>
      </c>
      <c r="CN219" s="23">
        <v>0.44</v>
      </c>
      <c r="CO219" s="23">
        <v>0.65</v>
      </c>
      <c r="CP219" s="23">
        <v>0</v>
      </c>
      <c r="CQ219" s="23">
        <v>0</v>
      </c>
    </row>
    <row r="220" spans="1:95" s="23" customFormat="1" x14ac:dyDescent="0.25">
      <c r="A220" s="20" t="str">
        <f>"31/10"</f>
        <v>31/10</v>
      </c>
      <c r="B220" s="21" t="s">
        <v>107</v>
      </c>
      <c r="C220" s="22">
        <v>180</v>
      </c>
      <c r="D220" s="43">
        <v>1.46</v>
      </c>
      <c r="E220" s="43">
        <v>1.28</v>
      </c>
      <c r="F220" s="43">
        <v>1.1499999999999999</v>
      </c>
      <c r="G220" s="43">
        <v>0.04</v>
      </c>
      <c r="H220" s="43">
        <v>6.65</v>
      </c>
      <c r="I220" s="49">
        <v>41.374025999999994</v>
      </c>
      <c r="J220" s="43">
        <v>0.77</v>
      </c>
      <c r="K220" s="43">
        <v>0</v>
      </c>
      <c r="L220" s="43">
        <v>0</v>
      </c>
      <c r="M220" s="43">
        <v>0</v>
      </c>
      <c r="N220" s="43">
        <v>6.55</v>
      </c>
      <c r="O220" s="43">
        <v>0</v>
      </c>
      <c r="P220" s="43">
        <v>0.09</v>
      </c>
      <c r="Q220" s="43">
        <v>0</v>
      </c>
      <c r="R220" s="43">
        <v>0</v>
      </c>
      <c r="S220" s="43">
        <v>0.05</v>
      </c>
      <c r="T220" s="43">
        <v>0.37</v>
      </c>
      <c r="U220" s="43">
        <v>22.32</v>
      </c>
      <c r="V220" s="43">
        <v>65.180000000000007</v>
      </c>
      <c r="W220" s="43">
        <v>52.51</v>
      </c>
      <c r="X220" s="43">
        <v>5.99</v>
      </c>
      <c r="Y220" s="43">
        <v>37.67</v>
      </c>
      <c r="Z220" s="43">
        <v>0.06</v>
      </c>
      <c r="AA220" s="43">
        <v>9</v>
      </c>
      <c r="AB220" s="43">
        <v>4.05</v>
      </c>
      <c r="AC220" s="43">
        <v>9.9</v>
      </c>
      <c r="AD220" s="43">
        <v>0</v>
      </c>
      <c r="AE220" s="43">
        <v>0.02</v>
      </c>
      <c r="AF220" s="43">
        <v>0.06</v>
      </c>
      <c r="AG220" s="43">
        <v>0.04</v>
      </c>
      <c r="AH220" s="43">
        <v>0.36</v>
      </c>
      <c r="AI220" s="43">
        <v>0.23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175.13</v>
      </c>
      <c r="CC220" s="24"/>
      <c r="CD220" s="24"/>
      <c r="CE220" s="23">
        <v>9.68</v>
      </c>
      <c r="CG220" s="23">
        <v>6.84</v>
      </c>
      <c r="CH220" s="23">
        <v>3.69</v>
      </c>
      <c r="CI220" s="23">
        <v>5.26</v>
      </c>
      <c r="CJ220" s="23">
        <v>567</v>
      </c>
      <c r="CK220" s="23">
        <v>214.2</v>
      </c>
      <c r="CL220" s="23">
        <v>390.6</v>
      </c>
      <c r="CM220" s="23">
        <v>35.65</v>
      </c>
      <c r="CN220" s="23">
        <v>19</v>
      </c>
      <c r="CO220" s="23">
        <v>27.32</v>
      </c>
      <c r="CP220" s="23">
        <v>4.5</v>
      </c>
      <c r="CQ220" s="23">
        <v>0</v>
      </c>
    </row>
    <row r="221" spans="1:95" s="9" customFormat="1" ht="31.5" x14ac:dyDescent="0.25">
      <c r="A221" s="16" t="str">
        <f>"16/4"</f>
        <v>16/4</v>
      </c>
      <c r="B221" s="17" t="s">
        <v>137</v>
      </c>
      <c r="C221" s="18">
        <v>200</v>
      </c>
      <c r="D221" s="44">
        <v>6.53</v>
      </c>
      <c r="E221" s="44">
        <v>2.35</v>
      </c>
      <c r="F221" s="44">
        <v>5.47</v>
      </c>
      <c r="G221" s="44">
        <v>1.32</v>
      </c>
      <c r="H221" s="44">
        <v>32.619999999999997</v>
      </c>
      <c r="I221" s="50">
        <v>204.28607199999996</v>
      </c>
      <c r="J221" s="44">
        <v>3.36</v>
      </c>
      <c r="K221" s="44">
        <v>0.09</v>
      </c>
      <c r="L221" s="44">
        <v>0</v>
      </c>
      <c r="M221" s="44">
        <v>0</v>
      </c>
      <c r="N221" s="44">
        <v>7.79</v>
      </c>
      <c r="O221" s="44">
        <v>23.51</v>
      </c>
      <c r="P221" s="44">
        <v>1.31</v>
      </c>
      <c r="Q221" s="44">
        <v>0</v>
      </c>
      <c r="R221" s="44">
        <v>0</v>
      </c>
      <c r="S221" s="44">
        <v>0.08</v>
      </c>
      <c r="T221" s="44">
        <v>1.56</v>
      </c>
      <c r="U221" s="44">
        <v>238.19</v>
      </c>
      <c r="V221" s="44">
        <v>178.26</v>
      </c>
      <c r="W221" s="44">
        <v>96.55</v>
      </c>
      <c r="X221" s="44">
        <v>38.72</v>
      </c>
      <c r="Y221" s="44">
        <v>145.09</v>
      </c>
      <c r="Z221" s="44">
        <v>1.04</v>
      </c>
      <c r="AA221" s="44">
        <v>19.2</v>
      </c>
      <c r="AB221" s="44">
        <v>22.4</v>
      </c>
      <c r="AC221" s="44">
        <v>36.799999999999997</v>
      </c>
      <c r="AD221" s="44">
        <v>0.16</v>
      </c>
      <c r="AE221" s="44">
        <v>0.14000000000000001</v>
      </c>
      <c r="AF221" s="44">
        <v>0.11</v>
      </c>
      <c r="AG221" s="44">
        <v>0.57999999999999996</v>
      </c>
      <c r="AH221" s="44">
        <v>2.4900000000000002</v>
      </c>
      <c r="AI221" s="44">
        <v>0.42</v>
      </c>
      <c r="AJ221" s="9">
        <v>0</v>
      </c>
      <c r="AK221" s="9">
        <v>178.3</v>
      </c>
      <c r="AL221" s="9">
        <v>163.22</v>
      </c>
      <c r="AM221" s="9">
        <v>579.64</v>
      </c>
      <c r="AN221" s="9">
        <v>109.98</v>
      </c>
      <c r="AO221" s="9">
        <v>111.94</v>
      </c>
      <c r="AP221" s="9">
        <v>152.16999999999999</v>
      </c>
      <c r="AQ221" s="9">
        <v>69.3</v>
      </c>
      <c r="AR221" s="9">
        <v>219.66</v>
      </c>
      <c r="AS221" s="9">
        <v>405.55</v>
      </c>
      <c r="AT221" s="9">
        <v>160.78</v>
      </c>
      <c r="AU221" s="9">
        <v>246.54</v>
      </c>
      <c r="AV221" s="9">
        <v>99.08</v>
      </c>
      <c r="AW221" s="9">
        <v>113.7</v>
      </c>
      <c r="AX221" s="9">
        <v>840.06</v>
      </c>
      <c r="AY221" s="9">
        <v>0</v>
      </c>
      <c r="AZ221" s="9">
        <v>306.36</v>
      </c>
      <c r="BA221" s="9">
        <v>265.23</v>
      </c>
      <c r="BB221" s="9">
        <v>155.74</v>
      </c>
      <c r="BC221" s="9">
        <v>68.06</v>
      </c>
      <c r="BD221" s="9">
        <v>0.09</v>
      </c>
      <c r="BE221" s="9">
        <v>0.04</v>
      </c>
      <c r="BF221" s="9">
        <v>0.02</v>
      </c>
      <c r="BG221" s="9">
        <v>0.05</v>
      </c>
      <c r="BH221" s="9">
        <v>0.06</v>
      </c>
      <c r="BI221" s="9">
        <v>0.28000000000000003</v>
      </c>
      <c r="BJ221" s="9">
        <v>0</v>
      </c>
      <c r="BK221" s="9">
        <v>0.86</v>
      </c>
      <c r="BL221" s="9">
        <v>0</v>
      </c>
      <c r="BM221" s="9">
        <v>0.26</v>
      </c>
      <c r="BN221" s="9">
        <v>0.01</v>
      </c>
      <c r="BO221" s="9">
        <v>0</v>
      </c>
      <c r="BP221" s="9">
        <v>0</v>
      </c>
      <c r="BQ221" s="9">
        <v>0.05</v>
      </c>
      <c r="BR221" s="9">
        <v>0.09</v>
      </c>
      <c r="BS221" s="9">
        <v>0.82</v>
      </c>
      <c r="BT221" s="9">
        <v>0</v>
      </c>
      <c r="BU221" s="9">
        <v>0</v>
      </c>
      <c r="BV221" s="9">
        <v>0.77</v>
      </c>
      <c r="BW221" s="9">
        <v>0.01</v>
      </c>
      <c r="BX221" s="9">
        <v>0</v>
      </c>
      <c r="BY221" s="9">
        <v>0</v>
      </c>
      <c r="BZ221" s="9">
        <v>0</v>
      </c>
      <c r="CA221" s="9">
        <v>0</v>
      </c>
      <c r="CB221" s="9">
        <v>165.81</v>
      </c>
      <c r="CC221" s="19"/>
      <c r="CD221" s="19"/>
      <c r="CE221" s="9">
        <v>22.93</v>
      </c>
      <c r="CG221" s="9">
        <v>31</v>
      </c>
      <c r="CH221" s="9">
        <v>15.28</v>
      </c>
      <c r="CI221" s="9">
        <v>23.14</v>
      </c>
      <c r="CJ221" s="9">
        <v>2123.67</v>
      </c>
      <c r="CK221" s="9">
        <v>973.11</v>
      </c>
      <c r="CL221" s="9">
        <v>1548.39</v>
      </c>
      <c r="CM221" s="9">
        <v>36.56</v>
      </c>
      <c r="CN221" s="9">
        <v>18.86</v>
      </c>
      <c r="CO221" s="9">
        <v>27.71</v>
      </c>
      <c r="CP221" s="9">
        <v>4</v>
      </c>
      <c r="CQ221" s="9">
        <v>0.5</v>
      </c>
    </row>
    <row r="222" spans="1:95" s="10" customFormat="1" x14ac:dyDescent="0.25">
      <c r="A222" s="25"/>
      <c r="B222" s="26" t="s">
        <v>109</v>
      </c>
      <c r="C222" s="27">
        <f>SUM(C218:C221)</f>
        <v>415</v>
      </c>
      <c r="D222" s="45">
        <f t="shared" ref="D222:AI222" si="41">SUM(D218:D221)</f>
        <v>9.86</v>
      </c>
      <c r="E222" s="45">
        <f t="shared" si="41"/>
        <v>3.67</v>
      </c>
      <c r="F222" s="45">
        <f t="shared" si="41"/>
        <v>10.43</v>
      </c>
      <c r="G222" s="45">
        <f t="shared" si="41"/>
        <v>1.56</v>
      </c>
      <c r="H222" s="45">
        <f t="shared" si="41"/>
        <v>50.41</v>
      </c>
      <c r="I222" s="51">
        <f t="shared" si="41"/>
        <v>332.73889799999995</v>
      </c>
      <c r="J222" s="45">
        <f t="shared" si="41"/>
        <v>6.49</v>
      </c>
      <c r="K222" s="45">
        <f t="shared" si="41"/>
        <v>0.2</v>
      </c>
      <c r="L222" s="45">
        <f t="shared" si="41"/>
        <v>0</v>
      </c>
      <c r="M222" s="45">
        <f t="shared" si="41"/>
        <v>0</v>
      </c>
      <c r="N222" s="45">
        <f t="shared" si="41"/>
        <v>14.74</v>
      </c>
      <c r="O222" s="45">
        <f t="shared" si="41"/>
        <v>34.19</v>
      </c>
      <c r="P222" s="45">
        <f t="shared" si="41"/>
        <v>1.46</v>
      </c>
      <c r="Q222" s="45">
        <f t="shared" si="41"/>
        <v>0</v>
      </c>
      <c r="R222" s="45">
        <f t="shared" si="41"/>
        <v>0</v>
      </c>
      <c r="S222" s="45">
        <f t="shared" si="41"/>
        <v>0.13</v>
      </c>
      <c r="T222" s="45">
        <f t="shared" si="41"/>
        <v>2.54</v>
      </c>
      <c r="U222" s="45">
        <f t="shared" si="41"/>
        <v>261.26</v>
      </c>
      <c r="V222" s="45">
        <f t="shared" si="41"/>
        <v>244.94</v>
      </c>
      <c r="W222" s="45">
        <f t="shared" si="41"/>
        <v>150.26</v>
      </c>
      <c r="X222" s="45">
        <f t="shared" si="41"/>
        <v>44.71</v>
      </c>
      <c r="Y222" s="45">
        <f t="shared" si="41"/>
        <v>184.26</v>
      </c>
      <c r="Z222" s="45">
        <f t="shared" si="41"/>
        <v>1.1100000000000001</v>
      </c>
      <c r="AA222" s="45">
        <f t="shared" si="41"/>
        <v>48.2</v>
      </c>
      <c r="AB222" s="45">
        <f t="shared" si="41"/>
        <v>41.45</v>
      </c>
      <c r="AC222" s="45">
        <f t="shared" si="41"/>
        <v>69.199999999999989</v>
      </c>
      <c r="AD222" s="45">
        <f t="shared" si="41"/>
        <v>0.21000000000000002</v>
      </c>
      <c r="AE222" s="45">
        <f t="shared" si="41"/>
        <v>0.16</v>
      </c>
      <c r="AF222" s="45">
        <f t="shared" si="41"/>
        <v>0.18</v>
      </c>
      <c r="AG222" s="45">
        <f t="shared" si="41"/>
        <v>0.63</v>
      </c>
      <c r="AH222" s="45">
        <f t="shared" si="41"/>
        <v>2.8600000000000003</v>
      </c>
      <c r="AI222" s="45">
        <f t="shared" si="41"/>
        <v>0.65</v>
      </c>
      <c r="AJ222" s="10">
        <v>0</v>
      </c>
      <c r="AK222" s="10">
        <v>276.19</v>
      </c>
      <c r="AL222" s="10">
        <v>264.97000000000003</v>
      </c>
      <c r="AM222" s="10">
        <v>736.13</v>
      </c>
      <c r="AN222" s="10">
        <v>162.86000000000001</v>
      </c>
      <c r="AO222" s="10">
        <v>142.80000000000001</v>
      </c>
      <c r="AP222" s="10">
        <v>214.55</v>
      </c>
      <c r="AQ222" s="10">
        <v>94.15</v>
      </c>
      <c r="AR222" s="10">
        <v>330.34</v>
      </c>
      <c r="AS222" s="10">
        <v>474.69</v>
      </c>
      <c r="AT222" s="10">
        <v>256.04000000000002</v>
      </c>
      <c r="AU222" s="10">
        <v>326.91000000000003</v>
      </c>
      <c r="AV222" s="10">
        <v>141.54</v>
      </c>
      <c r="AW222" s="10">
        <v>186.94</v>
      </c>
      <c r="AX222" s="10">
        <v>1449.55</v>
      </c>
      <c r="AY222" s="10">
        <v>0</v>
      </c>
      <c r="AZ222" s="10">
        <v>505.04</v>
      </c>
      <c r="BA222" s="10">
        <v>353.28</v>
      </c>
      <c r="BB222" s="10">
        <v>214.48</v>
      </c>
      <c r="BC222" s="10">
        <v>113.45</v>
      </c>
      <c r="BD222" s="10">
        <v>0.23</v>
      </c>
      <c r="BE222" s="10">
        <v>0.1</v>
      </c>
      <c r="BF222" s="10">
        <v>0.06</v>
      </c>
      <c r="BG222" s="10">
        <v>0.13</v>
      </c>
      <c r="BH222" s="10">
        <v>0.15</v>
      </c>
      <c r="BI222" s="10">
        <v>0.68</v>
      </c>
      <c r="BJ222" s="10">
        <v>0</v>
      </c>
      <c r="BK222" s="10">
        <v>1.99</v>
      </c>
      <c r="BL222" s="10">
        <v>0</v>
      </c>
      <c r="BM222" s="10">
        <v>0.6</v>
      </c>
      <c r="BN222" s="10">
        <v>0.01</v>
      </c>
      <c r="BO222" s="10">
        <v>0</v>
      </c>
      <c r="BP222" s="10">
        <v>0</v>
      </c>
      <c r="BQ222" s="10">
        <v>0.13</v>
      </c>
      <c r="BR222" s="10">
        <v>0.2</v>
      </c>
      <c r="BS222" s="10">
        <v>1.74</v>
      </c>
      <c r="BT222" s="10">
        <v>0</v>
      </c>
      <c r="BU222" s="10">
        <v>0</v>
      </c>
      <c r="BV222" s="10">
        <v>0.9</v>
      </c>
      <c r="BW222" s="10">
        <v>0.02</v>
      </c>
      <c r="BX222" s="10">
        <v>0</v>
      </c>
      <c r="BY222" s="10">
        <v>0</v>
      </c>
      <c r="BZ222" s="10">
        <v>0</v>
      </c>
      <c r="CA222" s="10">
        <v>0</v>
      </c>
      <c r="CB222" s="10">
        <v>353.92</v>
      </c>
      <c r="CC222" s="8"/>
      <c r="CD222" s="8" t="e">
        <f>$I$222/#REF!*100</f>
        <v>#REF!</v>
      </c>
      <c r="CE222" s="10">
        <v>55.11</v>
      </c>
      <c r="CG222" s="10">
        <v>38.03</v>
      </c>
      <c r="CH222" s="10">
        <v>19.010000000000002</v>
      </c>
      <c r="CI222" s="10">
        <v>28.52</v>
      </c>
      <c r="CJ222" s="10">
        <v>3270.67</v>
      </c>
      <c r="CK222" s="10">
        <v>1411.01</v>
      </c>
      <c r="CL222" s="10">
        <v>2340.84</v>
      </c>
      <c r="CM222" s="10">
        <v>77.62</v>
      </c>
      <c r="CN222" s="10">
        <v>42.85</v>
      </c>
      <c r="CO222" s="10">
        <v>60.24</v>
      </c>
      <c r="CP222" s="10">
        <v>8.5</v>
      </c>
      <c r="CQ222" s="10">
        <v>0.5</v>
      </c>
    </row>
    <row r="223" spans="1:95" x14ac:dyDescent="0.25">
      <c r="B223" s="14" t="s">
        <v>167</v>
      </c>
    </row>
    <row r="224" spans="1:95" s="9" customFormat="1" x14ac:dyDescent="0.25">
      <c r="A224" s="16" t="str">
        <f>"-"</f>
        <v>-</v>
      </c>
      <c r="B224" s="17" t="s">
        <v>186</v>
      </c>
      <c r="C224" s="18">
        <v>100</v>
      </c>
      <c r="D224" s="44">
        <v>0.4</v>
      </c>
      <c r="E224" s="44">
        <v>0</v>
      </c>
      <c r="F224" s="44">
        <v>0.4</v>
      </c>
      <c r="G224" s="44">
        <v>0.4</v>
      </c>
      <c r="H224" s="44">
        <v>11.6</v>
      </c>
      <c r="I224" s="50">
        <v>50.480000000000004</v>
      </c>
      <c r="J224" s="44">
        <v>0.1</v>
      </c>
      <c r="K224" s="44">
        <v>0</v>
      </c>
      <c r="L224" s="44">
        <v>0</v>
      </c>
      <c r="M224" s="44">
        <v>0</v>
      </c>
      <c r="N224" s="44">
        <v>10</v>
      </c>
      <c r="O224" s="44">
        <v>0.8</v>
      </c>
      <c r="P224" s="44">
        <v>0.8</v>
      </c>
      <c r="Q224" s="44">
        <v>0</v>
      </c>
      <c r="R224" s="44">
        <v>0</v>
      </c>
      <c r="S224" s="44">
        <v>0.8</v>
      </c>
      <c r="T224" s="44">
        <v>0.5</v>
      </c>
      <c r="U224" s="44">
        <v>26</v>
      </c>
      <c r="V224" s="44">
        <v>278</v>
      </c>
      <c r="W224" s="44">
        <v>16</v>
      </c>
      <c r="X224" s="44">
        <v>9</v>
      </c>
      <c r="Y224" s="44">
        <v>11</v>
      </c>
      <c r="Z224" s="44">
        <v>2.2000000000000002</v>
      </c>
      <c r="AA224" s="44">
        <v>0</v>
      </c>
      <c r="AB224" s="44">
        <v>30</v>
      </c>
      <c r="AC224" s="44">
        <v>5</v>
      </c>
      <c r="AD224" s="44">
        <v>0.2</v>
      </c>
      <c r="AE224" s="44">
        <v>0.03</v>
      </c>
      <c r="AF224" s="44">
        <v>0.02</v>
      </c>
      <c r="AG224" s="44">
        <v>0.3</v>
      </c>
      <c r="AH224" s="44">
        <v>0.4</v>
      </c>
      <c r="AI224" s="44">
        <v>10</v>
      </c>
      <c r="AJ224" s="9">
        <v>0</v>
      </c>
      <c r="AK224" s="9">
        <v>12</v>
      </c>
      <c r="AL224" s="9">
        <v>13</v>
      </c>
      <c r="AM224" s="9">
        <v>19</v>
      </c>
      <c r="AN224" s="9">
        <v>18</v>
      </c>
      <c r="AO224" s="9">
        <v>3</v>
      </c>
      <c r="AP224" s="9">
        <v>11</v>
      </c>
      <c r="AQ224" s="9">
        <v>3</v>
      </c>
      <c r="AR224" s="9">
        <v>9</v>
      </c>
      <c r="AS224" s="9">
        <v>17</v>
      </c>
      <c r="AT224" s="9">
        <v>10</v>
      </c>
      <c r="AU224" s="9">
        <v>78</v>
      </c>
      <c r="AV224" s="9">
        <v>7</v>
      </c>
      <c r="AW224" s="9">
        <v>14</v>
      </c>
      <c r="AX224" s="9">
        <v>42</v>
      </c>
      <c r="AY224" s="9">
        <v>0</v>
      </c>
      <c r="AZ224" s="9">
        <v>13</v>
      </c>
      <c r="BA224" s="9">
        <v>16</v>
      </c>
      <c r="BB224" s="9">
        <v>6</v>
      </c>
      <c r="BC224" s="9">
        <v>5</v>
      </c>
      <c r="BD224" s="9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86.3</v>
      </c>
      <c r="CC224" s="19"/>
      <c r="CD224" s="19"/>
      <c r="CE224" s="9">
        <v>5</v>
      </c>
      <c r="CG224" s="9">
        <v>2</v>
      </c>
      <c r="CH224" s="9">
        <v>2</v>
      </c>
      <c r="CI224" s="9">
        <v>2</v>
      </c>
      <c r="CJ224" s="9">
        <v>150</v>
      </c>
      <c r="CK224" s="9">
        <v>150</v>
      </c>
      <c r="CL224" s="9">
        <v>150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</row>
    <row r="225" spans="1:95" s="10" customFormat="1" x14ac:dyDescent="0.25">
      <c r="A225" s="25"/>
      <c r="B225" s="26" t="s">
        <v>168</v>
      </c>
      <c r="C225" s="27">
        <f>SUM(C224)</f>
        <v>100</v>
      </c>
      <c r="D225" s="45">
        <f t="shared" ref="D225:AI225" si="42">SUM(D224)</f>
        <v>0.4</v>
      </c>
      <c r="E225" s="45">
        <f t="shared" si="42"/>
        <v>0</v>
      </c>
      <c r="F225" s="45">
        <f t="shared" si="42"/>
        <v>0.4</v>
      </c>
      <c r="G225" s="45">
        <f t="shared" si="42"/>
        <v>0.4</v>
      </c>
      <c r="H225" s="45">
        <f t="shared" si="42"/>
        <v>11.6</v>
      </c>
      <c r="I225" s="51">
        <f t="shared" si="42"/>
        <v>50.480000000000004</v>
      </c>
      <c r="J225" s="45">
        <f t="shared" si="42"/>
        <v>0.1</v>
      </c>
      <c r="K225" s="45">
        <f t="shared" si="42"/>
        <v>0</v>
      </c>
      <c r="L225" s="45">
        <f t="shared" si="42"/>
        <v>0</v>
      </c>
      <c r="M225" s="45">
        <f t="shared" si="42"/>
        <v>0</v>
      </c>
      <c r="N225" s="45">
        <f t="shared" si="42"/>
        <v>10</v>
      </c>
      <c r="O225" s="45">
        <f t="shared" si="42"/>
        <v>0.8</v>
      </c>
      <c r="P225" s="45">
        <f t="shared" si="42"/>
        <v>0.8</v>
      </c>
      <c r="Q225" s="45">
        <f t="shared" si="42"/>
        <v>0</v>
      </c>
      <c r="R225" s="45">
        <f t="shared" si="42"/>
        <v>0</v>
      </c>
      <c r="S225" s="45">
        <f t="shared" si="42"/>
        <v>0.8</v>
      </c>
      <c r="T225" s="45">
        <f t="shared" si="42"/>
        <v>0.5</v>
      </c>
      <c r="U225" s="45">
        <f t="shared" si="42"/>
        <v>26</v>
      </c>
      <c r="V225" s="45">
        <f t="shared" si="42"/>
        <v>278</v>
      </c>
      <c r="W225" s="45">
        <f t="shared" si="42"/>
        <v>16</v>
      </c>
      <c r="X225" s="45">
        <f t="shared" si="42"/>
        <v>9</v>
      </c>
      <c r="Y225" s="45">
        <f t="shared" si="42"/>
        <v>11</v>
      </c>
      <c r="Z225" s="45">
        <f t="shared" si="42"/>
        <v>2.2000000000000002</v>
      </c>
      <c r="AA225" s="45">
        <f t="shared" si="42"/>
        <v>0</v>
      </c>
      <c r="AB225" s="45">
        <f t="shared" si="42"/>
        <v>30</v>
      </c>
      <c r="AC225" s="45">
        <f t="shared" si="42"/>
        <v>5</v>
      </c>
      <c r="AD225" s="45">
        <f t="shared" si="42"/>
        <v>0.2</v>
      </c>
      <c r="AE225" s="45">
        <f t="shared" si="42"/>
        <v>0.03</v>
      </c>
      <c r="AF225" s="45">
        <f t="shared" si="42"/>
        <v>0.02</v>
      </c>
      <c r="AG225" s="45">
        <f t="shared" si="42"/>
        <v>0.3</v>
      </c>
      <c r="AH225" s="45">
        <f t="shared" si="42"/>
        <v>0.4</v>
      </c>
      <c r="AI225" s="45">
        <f t="shared" si="42"/>
        <v>10</v>
      </c>
      <c r="AJ225" s="10">
        <v>0</v>
      </c>
      <c r="AK225" s="10">
        <v>12</v>
      </c>
      <c r="AL225" s="10">
        <v>13</v>
      </c>
      <c r="AM225" s="10">
        <v>19</v>
      </c>
      <c r="AN225" s="10">
        <v>18</v>
      </c>
      <c r="AO225" s="10">
        <v>3</v>
      </c>
      <c r="AP225" s="10">
        <v>11</v>
      </c>
      <c r="AQ225" s="10">
        <v>3</v>
      </c>
      <c r="AR225" s="10">
        <v>9</v>
      </c>
      <c r="AS225" s="10">
        <v>17</v>
      </c>
      <c r="AT225" s="10">
        <v>10</v>
      </c>
      <c r="AU225" s="10">
        <v>78</v>
      </c>
      <c r="AV225" s="10">
        <v>7</v>
      </c>
      <c r="AW225" s="10">
        <v>14</v>
      </c>
      <c r="AX225" s="10">
        <v>42</v>
      </c>
      <c r="AY225" s="10">
        <v>0</v>
      </c>
      <c r="AZ225" s="10">
        <v>13</v>
      </c>
      <c r="BA225" s="10">
        <v>16</v>
      </c>
      <c r="BB225" s="10">
        <v>6</v>
      </c>
      <c r="BC225" s="10">
        <v>5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86.3</v>
      </c>
      <c r="CC225" s="8"/>
      <c r="CD225" s="8" t="e">
        <f>$I$225/#REF!*100</f>
        <v>#REF!</v>
      </c>
      <c r="CE225" s="10">
        <v>5</v>
      </c>
      <c r="CG225" s="10">
        <v>2</v>
      </c>
      <c r="CH225" s="10">
        <v>2</v>
      </c>
      <c r="CI225" s="10">
        <v>2</v>
      </c>
      <c r="CJ225" s="10">
        <v>150</v>
      </c>
      <c r="CK225" s="10">
        <v>150</v>
      </c>
      <c r="CL225" s="10">
        <v>150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</row>
    <row r="226" spans="1:95" x14ac:dyDescent="0.25">
      <c r="B226" s="14" t="s">
        <v>110</v>
      </c>
    </row>
    <row r="227" spans="1:95" s="23" customFormat="1" x14ac:dyDescent="0.25">
      <c r="A227" s="20" t="str">
        <f>"-"</f>
        <v>-</v>
      </c>
      <c r="B227" s="21" t="s">
        <v>111</v>
      </c>
      <c r="C227" s="22">
        <v>30</v>
      </c>
      <c r="D227" s="43">
        <v>1.83</v>
      </c>
      <c r="E227" s="43">
        <v>0</v>
      </c>
      <c r="F227" s="43">
        <v>0.18</v>
      </c>
      <c r="G227" s="43">
        <v>0.2</v>
      </c>
      <c r="H227" s="43">
        <v>11.07</v>
      </c>
      <c r="I227" s="49">
        <v>54.046799999999998</v>
      </c>
      <c r="J227" s="43">
        <v>0</v>
      </c>
      <c r="K227" s="43">
        <v>0</v>
      </c>
      <c r="L227" s="43">
        <v>0</v>
      </c>
      <c r="M227" s="43">
        <v>0</v>
      </c>
      <c r="N227" s="43">
        <v>0.33</v>
      </c>
      <c r="O227" s="43">
        <v>10.68</v>
      </c>
      <c r="P227" s="43">
        <v>0.06</v>
      </c>
      <c r="Q227" s="43">
        <v>0</v>
      </c>
      <c r="R227" s="43">
        <v>0</v>
      </c>
      <c r="S227" s="43">
        <v>0</v>
      </c>
      <c r="T227" s="43">
        <v>0.54</v>
      </c>
      <c r="U227" s="43">
        <v>0</v>
      </c>
      <c r="V227" s="43">
        <v>0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43">
        <v>0</v>
      </c>
      <c r="AJ227" s="23">
        <v>0</v>
      </c>
      <c r="AK227" s="23">
        <v>95.79</v>
      </c>
      <c r="AL227" s="23">
        <v>99.7</v>
      </c>
      <c r="AM227" s="23">
        <v>152.69</v>
      </c>
      <c r="AN227" s="23">
        <v>50.63</v>
      </c>
      <c r="AO227" s="23">
        <v>30.02</v>
      </c>
      <c r="AP227" s="23">
        <v>60.03</v>
      </c>
      <c r="AQ227" s="23">
        <v>22.71</v>
      </c>
      <c r="AR227" s="23">
        <v>108.58</v>
      </c>
      <c r="AS227" s="23">
        <v>67.34</v>
      </c>
      <c r="AT227" s="23">
        <v>93.96</v>
      </c>
      <c r="AU227" s="23">
        <v>77.52</v>
      </c>
      <c r="AV227" s="23">
        <v>40.72</v>
      </c>
      <c r="AW227" s="23">
        <v>72.040000000000006</v>
      </c>
      <c r="AX227" s="23">
        <v>602.39</v>
      </c>
      <c r="AY227" s="23">
        <v>0</v>
      </c>
      <c r="AZ227" s="23">
        <v>196.27</v>
      </c>
      <c r="BA227" s="23">
        <v>85.35</v>
      </c>
      <c r="BB227" s="23">
        <v>56.64</v>
      </c>
      <c r="BC227" s="23">
        <v>44.89</v>
      </c>
      <c r="BD227" s="23">
        <v>0</v>
      </c>
      <c r="BE227" s="23">
        <v>0</v>
      </c>
      <c r="BF227" s="23">
        <v>0</v>
      </c>
      <c r="BG227" s="23">
        <v>0</v>
      </c>
      <c r="BH227" s="23">
        <v>0</v>
      </c>
      <c r="BI227" s="23">
        <v>0</v>
      </c>
      <c r="BJ227" s="23">
        <v>0</v>
      </c>
      <c r="BK227" s="23">
        <v>0.02</v>
      </c>
      <c r="BL227" s="23">
        <v>0</v>
      </c>
      <c r="BM227" s="23">
        <v>0</v>
      </c>
      <c r="BN227" s="23">
        <v>0</v>
      </c>
      <c r="BO227" s="23">
        <v>0</v>
      </c>
      <c r="BP227" s="23">
        <v>0</v>
      </c>
      <c r="BQ227" s="23">
        <v>0</v>
      </c>
      <c r="BR227" s="23">
        <v>0</v>
      </c>
      <c r="BS227" s="23">
        <v>0.02</v>
      </c>
      <c r="BT227" s="23">
        <v>0</v>
      </c>
      <c r="BU227" s="23">
        <v>0</v>
      </c>
      <c r="BV227" s="23">
        <v>0.08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11.73</v>
      </c>
      <c r="CC227" s="24"/>
      <c r="CD227" s="24"/>
      <c r="CE227" s="23">
        <v>0</v>
      </c>
      <c r="CG227" s="23">
        <v>0</v>
      </c>
      <c r="CH227" s="23">
        <v>0</v>
      </c>
      <c r="CI227" s="23">
        <v>0</v>
      </c>
      <c r="CJ227" s="23">
        <v>380</v>
      </c>
      <c r="CK227" s="23">
        <v>146.4</v>
      </c>
      <c r="CL227" s="23">
        <v>263.2</v>
      </c>
      <c r="CM227" s="23">
        <v>3.04</v>
      </c>
      <c r="CN227" s="23">
        <v>3.04</v>
      </c>
      <c r="CO227" s="23">
        <v>3.04</v>
      </c>
      <c r="CP227" s="23">
        <v>0</v>
      </c>
      <c r="CQ227" s="23">
        <v>0</v>
      </c>
    </row>
    <row r="228" spans="1:95" s="23" customFormat="1" x14ac:dyDescent="0.25">
      <c r="A228" s="20" t="str">
        <f>"-"</f>
        <v>-</v>
      </c>
      <c r="B228" s="21" t="s">
        <v>112</v>
      </c>
      <c r="C228" s="22">
        <v>20</v>
      </c>
      <c r="D228" s="43">
        <v>1.2</v>
      </c>
      <c r="E228" s="43">
        <v>0</v>
      </c>
      <c r="F228" s="43">
        <v>0.24</v>
      </c>
      <c r="G228" s="43">
        <v>0.24</v>
      </c>
      <c r="H228" s="43">
        <v>8.34</v>
      </c>
      <c r="I228" s="49">
        <v>38.196000000000005</v>
      </c>
      <c r="J228" s="43">
        <v>0.04</v>
      </c>
      <c r="K228" s="43">
        <v>0</v>
      </c>
      <c r="L228" s="43">
        <v>0</v>
      </c>
      <c r="M228" s="43">
        <v>0</v>
      </c>
      <c r="N228" s="43">
        <v>0.24</v>
      </c>
      <c r="O228" s="43">
        <v>6.44</v>
      </c>
      <c r="P228" s="43">
        <v>1.66</v>
      </c>
      <c r="Q228" s="43">
        <v>0</v>
      </c>
      <c r="R228" s="43">
        <v>0</v>
      </c>
      <c r="S228" s="43">
        <v>0.2</v>
      </c>
      <c r="T228" s="43">
        <v>0.5</v>
      </c>
      <c r="U228" s="43">
        <v>122</v>
      </c>
      <c r="V228" s="43">
        <v>49</v>
      </c>
      <c r="W228" s="43">
        <v>7</v>
      </c>
      <c r="X228" s="43">
        <v>9.4</v>
      </c>
      <c r="Y228" s="43">
        <v>31.6</v>
      </c>
      <c r="Z228" s="43">
        <v>0.78</v>
      </c>
      <c r="AA228" s="43">
        <v>0</v>
      </c>
      <c r="AB228" s="43">
        <v>1</v>
      </c>
      <c r="AC228" s="43">
        <v>0.2</v>
      </c>
      <c r="AD228" s="43">
        <v>0.28000000000000003</v>
      </c>
      <c r="AE228" s="43">
        <v>0.04</v>
      </c>
      <c r="AF228" s="43">
        <v>0.02</v>
      </c>
      <c r="AG228" s="43">
        <v>0.14000000000000001</v>
      </c>
      <c r="AH228" s="43">
        <v>0.4</v>
      </c>
      <c r="AI228" s="43">
        <v>0</v>
      </c>
      <c r="AJ228" s="23">
        <v>0</v>
      </c>
      <c r="AK228" s="23">
        <v>64.400000000000006</v>
      </c>
      <c r="AL228" s="23">
        <v>49.6</v>
      </c>
      <c r="AM228" s="23">
        <v>85.4</v>
      </c>
      <c r="AN228" s="23">
        <v>44.6</v>
      </c>
      <c r="AO228" s="23">
        <v>18.600000000000001</v>
      </c>
      <c r="AP228" s="23">
        <v>39.6</v>
      </c>
      <c r="AQ228" s="23">
        <v>16</v>
      </c>
      <c r="AR228" s="23">
        <v>74.2</v>
      </c>
      <c r="AS228" s="23">
        <v>59.4</v>
      </c>
      <c r="AT228" s="23">
        <v>58.2</v>
      </c>
      <c r="AU228" s="23">
        <v>92.8</v>
      </c>
      <c r="AV228" s="23">
        <v>24.8</v>
      </c>
      <c r="AW228" s="23">
        <v>62</v>
      </c>
      <c r="AX228" s="23">
        <v>311.8</v>
      </c>
      <c r="AY228" s="23">
        <v>0</v>
      </c>
      <c r="AZ228" s="23">
        <v>105.2</v>
      </c>
      <c r="BA228" s="23">
        <v>58.2</v>
      </c>
      <c r="BB228" s="23">
        <v>36</v>
      </c>
      <c r="BC228" s="23">
        <v>26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0.03</v>
      </c>
      <c r="BL228" s="23">
        <v>0</v>
      </c>
      <c r="BM228" s="23">
        <v>0</v>
      </c>
      <c r="BN228" s="23">
        <v>0</v>
      </c>
      <c r="BO228" s="23">
        <v>0</v>
      </c>
      <c r="BP228" s="23">
        <v>0</v>
      </c>
      <c r="BQ228" s="23">
        <v>0</v>
      </c>
      <c r="BR228" s="23">
        <v>0</v>
      </c>
      <c r="BS228" s="23">
        <v>0.02</v>
      </c>
      <c r="BT228" s="23">
        <v>0</v>
      </c>
      <c r="BU228" s="23">
        <v>0</v>
      </c>
      <c r="BV228" s="23">
        <v>0.1</v>
      </c>
      <c r="BW228" s="23">
        <v>0.02</v>
      </c>
      <c r="BX228" s="23">
        <v>0</v>
      </c>
      <c r="BY228" s="23">
        <v>0</v>
      </c>
      <c r="BZ228" s="23">
        <v>0</v>
      </c>
      <c r="CA228" s="23">
        <v>0</v>
      </c>
      <c r="CB228" s="23">
        <v>9.4</v>
      </c>
      <c r="CC228" s="24"/>
      <c r="CD228" s="24"/>
      <c r="CE228" s="23">
        <v>0.17</v>
      </c>
      <c r="CG228" s="23">
        <v>3</v>
      </c>
      <c r="CH228" s="23">
        <v>3</v>
      </c>
      <c r="CI228" s="23">
        <v>3</v>
      </c>
      <c r="CJ228" s="23">
        <v>570</v>
      </c>
      <c r="CK228" s="23">
        <v>219.6</v>
      </c>
      <c r="CL228" s="23">
        <v>394.8</v>
      </c>
      <c r="CM228" s="23">
        <v>5.7</v>
      </c>
      <c r="CN228" s="23">
        <v>4.74</v>
      </c>
      <c r="CO228" s="23">
        <v>5.22</v>
      </c>
      <c r="CP228" s="23">
        <v>0</v>
      </c>
      <c r="CQ228" s="23">
        <v>0</v>
      </c>
    </row>
    <row r="229" spans="1:95" s="23" customFormat="1" x14ac:dyDescent="0.25">
      <c r="A229" s="20" t="str">
        <f>"6/10"</f>
        <v>6/10</v>
      </c>
      <c r="B229" s="21" t="s">
        <v>113</v>
      </c>
      <c r="C229" s="22">
        <v>180</v>
      </c>
      <c r="D229" s="43">
        <v>0.92</v>
      </c>
      <c r="E229" s="43">
        <v>0</v>
      </c>
      <c r="F229" s="43">
        <v>0.05</v>
      </c>
      <c r="G229" s="43">
        <v>0.05</v>
      </c>
      <c r="H229" s="43">
        <v>20.86</v>
      </c>
      <c r="I229" s="49">
        <v>78.839027999999999</v>
      </c>
      <c r="J229" s="43">
        <v>0.02</v>
      </c>
      <c r="K229" s="43">
        <v>0</v>
      </c>
      <c r="L229" s="43">
        <v>0</v>
      </c>
      <c r="M229" s="43">
        <v>0</v>
      </c>
      <c r="N229" s="43">
        <v>17.27</v>
      </c>
      <c r="O229" s="43">
        <v>0.51</v>
      </c>
      <c r="P229" s="43">
        <v>3.08</v>
      </c>
      <c r="Q229" s="43">
        <v>0</v>
      </c>
      <c r="R229" s="43">
        <v>0</v>
      </c>
      <c r="S229" s="43">
        <v>0.27</v>
      </c>
      <c r="T229" s="43">
        <v>0.73</v>
      </c>
      <c r="U229" s="43">
        <v>3.12</v>
      </c>
      <c r="V229" s="43">
        <v>306.24</v>
      </c>
      <c r="W229" s="43">
        <v>28.2</v>
      </c>
      <c r="X229" s="43">
        <v>17.96</v>
      </c>
      <c r="Y229" s="43">
        <v>24.44</v>
      </c>
      <c r="Z229" s="43">
        <v>0.57999999999999996</v>
      </c>
      <c r="AA229" s="43">
        <v>0</v>
      </c>
      <c r="AB229" s="43">
        <v>567</v>
      </c>
      <c r="AC229" s="43">
        <v>104.94</v>
      </c>
      <c r="AD229" s="43">
        <v>0.99</v>
      </c>
      <c r="AE229" s="43">
        <v>0.03</v>
      </c>
      <c r="AF229" s="43">
        <v>0.05</v>
      </c>
      <c r="AG229" s="43">
        <v>0.46</v>
      </c>
      <c r="AH229" s="43">
        <v>0.7</v>
      </c>
      <c r="AI229" s="43">
        <v>0.43</v>
      </c>
      <c r="AJ229" s="23">
        <v>0</v>
      </c>
      <c r="AK229" s="23">
        <v>0.01</v>
      </c>
      <c r="AL229" s="23">
        <v>0.01</v>
      </c>
      <c r="AM229" s="23">
        <v>0.01</v>
      </c>
      <c r="AN229" s="23">
        <v>0.02</v>
      </c>
      <c r="AO229" s="23">
        <v>0</v>
      </c>
      <c r="AP229" s="23">
        <v>0.01</v>
      </c>
      <c r="AQ229" s="23">
        <v>0</v>
      </c>
      <c r="AR229" s="23">
        <v>0.01</v>
      </c>
      <c r="AS229" s="23">
        <v>0.01</v>
      </c>
      <c r="AT229" s="23">
        <v>0.01</v>
      </c>
      <c r="AU229" s="23">
        <v>0.05</v>
      </c>
      <c r="AV229" s="23">
        <v>0</v>
      </c>
      <c r="AW229" s="23">
        <v>0.01</v>
      </c>
      <c r="AX229" s="23">
        <v>0.02</v>
      </c>
      <c r="AY229" s="23">
        <v>0</v>
      </c>
      <c r="AZ229" s="23">
        <v>0.01</v>
      </c>
      <c r="BA229" s="23">
        <v>0.01</v>
      </c>
      <c r="BB229" s="23">
        <v>0.01</v>
      </c>
      <c r="BC229" s="23">
        <v>0</v>
      </c>
      <c r="BD229" s="23">
        <v>0</v>
      </c>
      <c r="BE229" s="23">
        <v>0</v>
      </c>
      <c r="BF229" s="23">
        <v>0</v>
      </c>
      <c r="BG229" s="23">
        <v>0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0.01</v>
      </c>
      <c r="BT229" s="23">
        <v>0</v>
      </c>
      <c r="BU229" s="23">
        <v>0</v>
      </c>
      <c r="BV229" s="23">
        <v>0.01</v>
      </c>
      <c r="BW229" s="23">
        <v>0</v>
      </c>
      <c r="BX229" s="23">
        <v>0</v>
      </c>
      <c r="BY229" s="23">
        <v>0</v>
      </c>
      <c r="BZ229" s="23">
        <v>0</v>
      </c>
      <c r="CA229" s="23">
        <v>0</v>
      </c>
      <c r="CB229" s="23">
        <v>192.61</v>
      </c>
      <c r="CC229" s="24"/>
      <c r="CD229" s="24"/>
      <c r="CE229" s="23">
        <v>94.5</v>
      </c>
      <c r="CG229" s="23">
        <v>3.95</v>
      </c>
      <c r="CH229" s="23">
        <v>3.95</v>
      </c>
      <c r="CI229" s="23">
        <v>3.95</v>
      </c>
      <c r="CJ229" s="23">
        <v>454.5</v>
      </c>
      <c r="CK229" s="23">
        <v>172.98</v>
      </c>
      <c r="CL229" s="23">
        <v>313.74</v>
      </c>
      <c r="CM229" s="23">
        <v>41.94</v>
      </c>
      <c r="CN229" s="23">
        <v>24.93</v>
      </c>
      <c r="CO229" s="23">
        <v>33.44</v>
      </c>
      <c r="CP229" s="23">
        <v>9</v>
      </c>
      <c r="CQ229" s="23">
        <v>0</v>
      </c>
    </row>
    <row r="230" spans="1:95" s="23" customFormat="1" ht="31.5" x14ac:dyDescent="0.25">
      <c r="A230" s="20" t="str">
        <f>"11/2"</f>
        <v>11/2</v>
      </c>
      <c r="B230" s="21" t="s">
        <v>129</v>
      </c>
      <c r="C230" s="22">
        <v>180</v>
      </c>
      <c r="D230" s="43">
        <v>2.4300000000000002</v>
      </c>
      <c r="E230" s="43">
        <v>5.86</v>
      </c>
      <c r="F230" s="43">
        <v>7.57</v>
      </c>
      <c r="G230" s="43">
        <v>3.88</v>
      </c>
      <c r="H230" s="43">
        <v>12.36</v>
      </c>
      <c r="I230" s="49">
        <v>126.02775959999998</v>
      </c>
      <c r="J230" s="43">
        <v>1.87</v>
      </c>
      <c r="K230" s="43">
        <v>2.34</v>
      </c>
      <c r="L230" s="43">
        <v>0</v>
      </c>
      <c r="M230" s="43">
        <v>0</v>
      </c>
      <c r="N230" s="43">
        <v>1.53</v>
      </c>
      <c r="O230" s="43">
        <v>9.5500000000000007</v>
      </c>
      <c r="P230" s="43">
        <v>1.28</v>
      </c>
      <c r="Q230" s="43">
        <v>0</v>
      </c>
      <c r="R230" s="43">
        <v>0</v>
      </c>
      <c r="S230" s="43">
        <v>0.21</v>
      </c>
      <c r="T230" s="43">
        <v>2.23</v>
      </c>
      <c r="U230" s="43">
        <v>542.77</v>
      </c>
      <c r="V230" s="43">
        <v>307.06</v>
      </c>
      <c r="W230" s="43">
        <v>14.33</v>
      </c>
      <c r="X230" s="43">
        <v>16.399999999999999</v>
      </c>
      <c r="Y230" s="43">
        <v>45.65</v>
      </c>
      <c r="Z230" s="43">
        <v>0.63</v>
      </c>
      <c r="AA230" s="43">
        <v>0</v>
      </c>
      <c r="AB230" s="43">
        <v>702.43</v>
      </c>
      <c r="AC230" s="43">
        <v>146.16</v>
      </c>
      <c r="AD230" s="43">
        <v>1.72</v>
      </c>
      <c r="AE230" s="43">
        <v>7.0000000000000007E-2</v>
      </c>
      <c r="AF230" s="43">
        <v>0.06</v>
      </c>
      <c r="AG230" s="43">
        <v>0.69</v>
      </c>
      <c r="AH230" s="43">
        <v>1.22</v>
      </c>
      <c r="AI230" s="43">
        <v>4.82</v>
      </c>
      <c r="AJ230" s="23">
        <v>0</v>
      </c>
      <c r="AK230" s="23">
        <v>30.86</v>
      </c>
      <c r="AL230" s="23">
        <v>35.97</v>
      </c>
      <c r="AM230" s="23">
        <v>47.99</v>
      </c>
      <c r="AN230" s="23">
        <v>45.82</v>
      </c>
      <c r="AO230" s="23">
        <v>10.36</v>
      </c>
      <c r="AP230" s="23">
        <v>31.71</v>
      </c>
      <c r="AQ230" s="23">
        <v>14.59</v>
      </c>
      <c r="AR230" s="23">
        <v>40.200000000000003</v>
      </c>
      <c r="AS230" s="23">
        <v>43.52</v>
      </c>
      <c r="AT230" s="23">
        <v>93.47</v>
      </c>
      <c r="AU230" s="23">
        <v>64.64</v>
      </c>
      <c r="AV230" s="23">
        <v>13.14</v>
      </c>
      <c r="AW230" s="23">
        <v>32.590000000000003</v>
      </c>
      <c r="AX230" s="23">
        <v>235.97</v>
      </c>
      <c r="AY230" s="23">
        <v>0</v>
      </c>
      <c r="AZ230" s="23">
        <v>49.75</v>
      </c>
      <c r="BA230" s="23">
        <v>29.81</v>
      </c>
      <c r="BB230" s="23">
        <v>23.89</v>
      </c>
      <c r="BC230" s="23">
        <v>13.16</v>
      </c>
      <c r="BD230" s="23">
        <v>0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0.24</v>
      </c>
      <c r="BL230" s="23">
        <v>0</v>
      </c>
      <c r="BM230" s="23">
        <v>0.14000000000000001</v>
      </c>
      <c r="BN230" s="23">
        <v>0.01</v>
      </c>
      <c r="BO230" s="23">
        <v>0.02</v>
      </c>
      <c r="BP230" s="23">
        <v>0</v>
      </c>
      <c r="BQ230" s="23">
        <v>0</v>
      </c>
      <c r="BR230" s="23">
        <v>0</v>
      </c>
      <c r="BS230" s="23">
        <v>0.83</v>
      </c>
      <c r="BT230" s="23">
        <v>0</v>
      </c>
      <c r="BU230" s="23">
        <v>0</v>
      </c>
      <c r="BV230" s="23">
        <v>2.1800000000000002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197.32</v>
      </c>
      <c r="CC230" s="24"/>
      <c r="CD230" s="24"/>
      <c r="CE230" s="23">
        <v>117.07</v>
      </c>
      <c r="CG230" s="23">
        <v>49.97</v>
      </c>
      <c r="CH230" s="23">
        <v>27.9</v>
      </c>
      <c r="CI230" s="23">
        <v>38.93</v>
      </c>
      <c r="CJ230" s="23">
        <v>788.76</v>
      </c>
      <c r="CK230" s="23">
        <v>419.65</v>
      </c>
      <c r="CL230" s="23">
        <v>604.20000000000005</v>
      </c>
      <c r="CM230" s="23">
        <v>40.53</v>
      </c>
      <c r="CN230" s="23">
        <v>19.87</v>
      </c>
      <c r="CO230" s="23">
        <v>30.2</v>
      </c>
      <c r="CP230" s="23">
        <v>0</v>
      </c>
      <c r="CQ230" s="23">
        <v>1.08</v>
      </c>
    </row>
    <row r="231" spans="1:95" s="23" customFormat="1" x14ac:dyDescent="0.25">
      <c r="A231" s="20" t="str">
        <f>"3/4"</f>
        <v>3/4</v>
      </c>
      <c r="B231" s="21" t="s">
        <v>141</v>
      </c>
      <c r="C231" s="22">
        <v>150</v>
      </c>
      <c r="D231" s="43">
        <v>4.57</v>
      </c>
      <c r="E231" s="43">
        <v>0.03</v>
      </c>
      <c r="F231" s="43">
        <v>3.85</v>
      </c>
      <c r="G231" s="43">
        <v>1.19</v>
      </c>
      <c r="H231" s="43">
        <v>23.84</v>
      </c>
      <c r="I231" s="49">
        <v>142.23301049999998</v>
      </c>
      <c r="J231" s="43">
        <v>1.99</v>
      </c>
      <c r="K231" s="43">
        <v>0.08</v>
      </c>
      <c r="L231" s="43">
        <v>0</v>
      </c>
      <c r="M231" s="43">
        <v>0</v>
      </c>
      <c r="N231" s="43">
        <v>0.55000000000000004</v>
      </c>
      <c r="O231" s="43">
        <v>19.34</v>
      </c>
      <c r="P231" s="43">
        <v>3.95</v>
      </c>
      <c r="Q231" s="43">
        <v>0</v>
      </c>
      <c r="R231" s="43">
        <v>0</v>
      </c>
      <c r="S231" s="43">
        <v>0</v>
      </c>
      <c r="T231" s="43">
        <v>1.05</v>
      </c>
      <c r="U231" s="43">
        <v>145.36000000000001</v>
      </c>
      <c r="V231" s="43">
        <v>139.4</v>
      </c>
      <c r="W231" s="43">
        <v>9.34</v>
      </c>
      <c r="X231" s="43">
        <v>69.900000000000006</v>
      </c>
      <c r="Y231" s="43">
        <v>103.16</v>
      </c>
      <c r="Z231" s="43">
        <v>2.41</v>
      </c>
      <c r="AA231" s="43">
        <v>15</v>
      </c>
      <c r="AB231" s="43">
        <v>13.43</v>
      </c>
      <c r="AC231" s="43">
        <v>17.61</v>
      </c>
      <c r="AD231" s="43">
        <v>0.33</v>
      </c>
      <c r="AE231" s="43">
        <v>0.13</v>
      </c>
      <c r="AF231" s="43">
        <v>7.0000000000000007E-2</v>
      </c>
      <c r="AG231" s="43">
        <v>1.32</v>
      </c>
      <c r="AH231" s="43">
        <v>2.65</v>
      </c>
      <c r="AI231" s="43">
        <v>0</v>
      </c>
      <c r="AJ231" s="23">
        <v>0</v>
      </c>
      <c r="AK231" s="23">
        <v>214.03</v>
      </c>
      <c r="AL231" s="23">
        <v>167.18</v>
      </c>
      <c r="AM231" s="23">
        <v>271.10000000000002</v>
      </c>
      <c r="AN231" s="23">
        <v>192.53</v>
      </c>
      <c r="AO231" s="23">
        <v>115.87</v>
      </c>
      <c r="AP231" s="23">
        <v>145.79</v>
      </c>
      <c r="AQ231" s="23">
        <v>66.41</v>
      </c>
      <c r="AR231" s="23">
        <v>214.75</v>
      </c>
      <c r="AS231" s="23">
        <v>210.21</v>
      </c>
      <c r="AT231" s="23">
        <v>404.32</v>
      </c>
      <c r="AU231" s="23">
        <v>398.98</v>
      </c>
      <c r="AV231" s="23">
        <v>109.33</v>
      </c>
      <c r="AW231" s="23">
        <v>260.19</v>
      </c>
      <c r="AX231" s="23">
        <v>819.16</v>
      </c>
      <c r="AY231" s="23">
        <v>0</v>
      </c>
      <c r="AZ231" s="23">
        <v>181.84</v>
      </c>
      <c r="BA231" s="23">
        <v>220.24</v>
      </c>
      <c r="BB231" s="23">
        <v>156.41</v>
      </c>
      <c r="BC231" s="23">
        <v>119.22</v>
      </c>
      <c r="BD231" s="23">
        <v>0.1</v>
      </c>
      <c r="BE231" s="23">
        <v>0.05</v>
      </c>
      <c r="BF231" s="23">
        <v>0.02</v>
      </c>
      <c r="BG231" s="23">
        <v>0.06</v>
      </c>
      <c r="BH231" s="23">
        <v>0.06</v>
      </c>
      <c r="BI231" s="23">
        <v>0.3</v>
      </c>
      <c r="BJ231" s="23">
        <v>0</v>
      </c>
      <c r="BK231" s="23">
        <v>1</v>
      </c>
      <c r="BL231" s="23">
        <v>0</v>
      </c>
      <c r="BM231" s="23">
        <v>0.27</v>
      </c>
      <c r="BN231" s="23">
        <v>0</v>
      </c>
      <c r="BO231" s="23">
        <v>0</v>
      </c>
      <c r="BP231" s="23">
        <v>0</v>
      </c>
      <c r="BQ231" s="23">
        <v>0.06</v>
      </c>
      <c r="BR231" s="23">
        <v>0.09</v>
      </c>
      <c r="BS231" s="23">
        <v>1.05</v>
      </c>
      <c r="BT231" s="23">
        <v>0.01</v>
      </c>
      <c r="BU231" s="23">
        <v>0</v>
      </c>
      <c r="BV231" s="23">
        <v>0.41</v>
      </c>
      <c r="BW231" s="23">
        <v>0.04</v>
      </c>
      <c r="BX231" s="23">
        <v>0</v>
      </c>
      <c r="BY231" s="23">
        <v>0</v>
      </c>
      <c r="BZ231" s="23">
        <v>0</v>
      </c>
      <c r="CA231" s="23">
        <v>0</v>
      </c>
      <c r="CB231" s="23">
        <v>126.08</v>
      </c>
      <c r="CC231" s="24"/>
      <c r="CD231" s="24"/>
      <c r="CE231" s="23">
        <v>17.239999999999998</v>
      </c>
      <c r="CG231" s="23">
        <v>18.760000000000002</v>
      </c>
      <c r="CH231" s="23">
        <v>11.15</v>
      </c>
      <c r="CI231" s="23">
        <v>14.96</v>
      </c>
      <c r="CJ231" s="23">
        <v>1575.42</v>
      </c>
      <c r="CK231" s="23">
        <v>764.22</v>
      </c>
      <c r="CL231" s="23">
        <v>1169.82</v>
      </c>
      <c r="CM231" s="23">
        <v>35.770000000000003</v>
      </c>
      <c r="CN231" s="23">
        <v>22.6</v>
      </c>
      <c r="CO231" s="23">
        <v>29.18</v>
      </c>
      <c r="CP231" s="23">
        <v>0</v>
      </c>
      <c r="CQ231" s="23">
        <v>0.38</v>
      </c>
    </row>
    <row r="232" spans="1:95" s="9" customFormat="1" ht="31.5" x14ac:dyDescent="0.25">
      <c r="A232" s="16" t="str">
        <f>"16/8"</f>
        <v>16/8</v>
      </c>
      <c r="B232" s="17" t="s">
        <v>161</v>
      </c>
      <c r="C232" s="18">
        <v>70</v>
      </c>
      <c r="D232" s="44">
        <v>9.11</v>
      </c>
      <c r="E232" s="44">
        <v>9.15</v>
      </c>
      <c r="F232" s="44">
        <v>7.24</v>
      </c>
      <c r="G232" s="44">
        <v>3.35</v>
      </c>
      <c r="H232" s="44">
        <v>10.7</v>
      </c>
      <c r="I232" s="50">
        <v>142.29510400000001</v>
      </c>
      <c r="J232" s="44">
        <v>5.73</v>
      </c>
      <c r="K232" s="44">
        <v>54.53</v>
      </c>
      <c r="L232" s="44">
        <v>0</v>
      </c>
      <c r="M232" s="44">
        <v>0</v>
      </c>
      <c r="N232" s="44">
        <v>0.36</v>
      </c>
      <c r="O232" s="44">
        <v>8.76</v>
      </c>
      <c r="P232" s="44">
        <v>1.59</v>
      </c>
      <c r="Q232" s="44">
        <v>0</v>
      </c>
      <c r="R232" s="44">
        <v>0</v>
      </c>
      <c r="S232" s="44">
        <v>0.09</v>
      </c>
      <c r="T232" s="44">
        <v>1.18</v>
      </c>
      <c r="U232" s="44">
        <v>153.12</v>
      </c>
      <c r="V232" s="44">
        <v>163.19</v>
      </c>
      <c r="W232" s="44">
        <v>8.15</v>
      </c>
      <c r="X232" s="44">
        <v>16.739999999999998</v>
      </c>
      <c r="Y232" s="44">
        <v>104.15</v>
      </c>
      <c r="Z232" s="44">
        <v>1.87</v>
      </c>
      <c r="AA232" s="44">
        <v>0</v>
      </c>
      <c r="AB232" s="44">
        <v>0.35</v>
      </c>
      <c r="AC232" s="44">
        <v>7.0000000000000007E-2</v>
      </c>
      <c r="AD232" s="44">
        <v>2.2999999999999998</v>
      </c>
      <c r="AE232" s="44">
        <v>0.05</v>
      </c>
      <c r="AF232" s="44">
        <v>0.08</v>
      </c>
      <c r="AG232" s="44">
        <v>2.54</v>
      </c>
      <c r="AH232" s="44">
        <v>4.8099999999999996</v>
      </c>
      <c r="AI232" s="44">
        <v>0</v>
      </c>
      <c r="AJ232" s="9">
        <v>0</v>
      </c>
      <c r="AK232" s="9">
        <v>553.25</v>
      </c>
      <c r="AL232" s="9">
        <v>430.55</v>
      </c>
      <c r="AM232" s="9">
        <v>797.35</v>
      </c>
      <c r="AN232" s="9">
        <v>1297.27</v>
      </c>
      <c r="AO232" s="9">
        <v>232.75</v>
      </c>
      <c r="AP232" s="9">
        <v>422.69</v>
      </c>
      <c r="AQ232" s="9">
        <v>113.75</v>
      </c>
      <c r="AR232" s="9">
        <v>441.01</v>
      </c>
      <c r="AS232" s="9">
        <v>565.29999999999995</v>
      </c>
      <c r="AT232" s="9">
        <v>556.35</v>
      </c>
      <c r="AU232" s="9">
        <v>907.06</v>
      </c>
      <c r="AV232" s="9">
        <v>368.06</v>
      </c>
      <c r="AW232" s="9">
        <v>494.13</v>
      </c>
      <c r="AX232" s="9">
        <v>1788.49</v>
      </c>
      <c r="AY232" s="9">
        <v>142.71</v>
      </c>
      <c r="AZ232" s="9">
        <v>427.1</v>
      </c>
      <c r="BA232" s="9">
        <v>422.98</v>
      </c>
      <c r="BB232" s="9">
        <v>349.78</v>
      </c>
      <c r="BC232" s="9">
        <v>148.04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0.21</v>
      </c>
      <c r="BL232" s="9">
        <v>0</v>
      </c>
      <c r="BM232" s="9">
        <v>0.13</v>
      </c>
      <c r="BN232" s="9">
        <v>0.01</v>
      </c>
      <c r="BO232" s="9">
        <v>0.02</v>
      </c>
      <c r="BP232" s="9">
        <v>0</v>
      </c>
      <c r="BQ232" s="9">
        <v>0</v>
      </c>
      <c r="BR232" s="9">
        <v>0</v>
      </c>
      <c r="BS232" s="9">
        <v>0.76</v>
      </c>
      <c r="BT232" s="9">
        <v>0</v>
      </c>
      <c r="BU232" s="9">
        <v>0</v>
      </c>
      <c r="BV232" s="9">
        <v>1.89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55.91</v>
      </c>
      <c r="CC232" s="19"/>
      <c r="CD232" s="19"/>
      <c r="CE232" s="9">
        <v>0.06</v>
      </c>
      <c r="CG232" s="9">
        <v>14.93</v>
      </c>
      <c r="CH232" s="9">
        <v>9.33</v>
      </c>
      <c r="CI232" s="9">
        <v>12.13</v>
      </c>
      <c r="CJ232" s="9">
        <v>1918.65</v>
      </c>
      <c r="CK232" s="9">
        <v>1165.42</v>
      </c>
      <c r="CL232" s="9">
        <v>1542.04</v>
      </c>
      <c r="CM232" s="9">
        <v>13.21</v>
      </c>
      <c r="CN232" s="9">
        <v>8.5500000000000007</v>
      </c>
      <c r="CO232" s="9">
        <v>10.88</v>
      </c>
      <c r="CP232" s="9">
        <v>0</v>
      </c>
      <c r="CQ232" s="9">
        <v>0.28000000000000003</v>
      </c>
    </row>
    <row r="233" spans="1:95" s="10" customFormat="1" x14ac:dyDescent="0.25">
      <c r="A233" s="25"/>
      <c r="B233" s="26" t="s">
        <v>117</v>
      </c>
      <c r="C233" s="27">
        <f t="shared" ref="C233:AI233" si="43">SUM(C227:C232)</f>
        <v>630</v>
      </c>
      <c r="D233" s="45">
        <f t="shared" si="43"/>
        <v>20.060000000000002</v>
      </c>
      <c r="E233" s="45">
        <f t="shared" si="43"/>
        <v>15.040000000000001</v>
      </c>
      <c r="F233" s="45">
        <f t="shared" si="43"/>
        <v>19.130000000000003</v>
      </c>
      <c r="G233" s="45">
        <f t="shared" si="43"/>
        <v>8.91</v>
      </c>
      <c r="H233" s="45">
        <f t="shared" si="43"/>
        <v>87.17</v>
      </c>
      <c r="I233" s="51">
        <f t="shared" si="43"/>
        <v>581.63770209999996</v>
      </c>
      <c r="J233" s="45">
        <f t="shared" si="43"/>
        <v>9.65</v>
      </c>
      <c r="K233" s="45">
        <f t="shared" si="43"/>
        <v>56.95</v>
      </c>
      <c r="L233" s="45">
        <f t="shared" si="43"/>
        <v>0</v>
      </c>
      <c r="M233" s="45">
        <f t="shared" si="43"/>
        <v>0</v>
      </c>
      <c r="N233" s="45">
        <f t="shared" si="43"/>
        <v>20.28</v>
      </c>
      <c r="O233" s="45">
        <f t="shared" si="43"/>
        <v>55.28</v>
      </c>
      <c r="P233" s="45">
        <f t="shared" si="43"/>
        <v>11.620000000000001</v>
      </c>
      <c r="Q233" s="45">
        <f t="shared" si="43"/>
        <v>0</v>
      </c>
      <c r="R233" s="45">
        <f t="shared" si="43"/>
        <v>0</v>
      </c>
      <c r="S233" s="45">
        <f t="shared" si="43"/>
        <v>0.77</v>
      </c>
      <c r="T233" s="45">
        <f t="shared" si="43"/>
        <v>6.2299999999999995</v>
      </c>
      <c r="U233" s="45">
        <f t="shared" si="43"/>
        <v>966.37</v>
      </c>
      <c r="V233" s="45">
        <f t="shared" si="43"/>
        <v>964.88999999999987</v>
      </c>
      <c r="W233" s="45">
        <f t="shared" si="43"/>
        <v>67.02000000000001</v>
      </c>
      <c r="X233" s="45">
        <f t="shared" si="43"/>
        <v>130.4</v>
      </c>
      <c r="Y233" s="45">
        <f t="shared" si="43"/>
        <v>309</v>
      </c>
      <c r="Z233" s="45">
        <f t="shared" si="43"/>
        <v>6.2700000000000005</v>
      </c>
      <c r="AA233" s="45">
        <f t="shared" si="43"/>
        <v>15</v>
      </c>
      <c r="AB233" s="45">
        <f t="shared" si="43"/>
        <v>1284.2099999999998</v>
      </c>
      <c r="AC233" s="45">
        <f t="shared" si="43"/>
        <v>268.98</v>
      </c>
      <c r="AD233" s="45">
        <f t="shared" si="43"/>
        <v>5.62</v>
      </c>
      <c r="AE233" s="45">
        <f t="shared" si="43"/>
        <v>0.32</v>
      </c>
      <c r="AF233" s="45">
        <f t="shared" si="43"/>
        <v>0.28000000000000003</v>
      </c>
      <c r="AG233" s="45">
        <f t="shared" si="43"/>
        <v>5.15</v>
      </c>
      <c r="AH233" s="45">
        <f t="shared" si="43"/>
        <v>9.7800000000000011</v>
      </c>
      <c r="AI233" s="45">
        <f t="shared" si="43"/>
        <v>5.25</v>
      </c>
      <c r="AJ233" s="10">
        <v>0</v>
      </c>
      <c r="AK233" s="10">
        <v>974.63</v>
      </c>
      <c r="AL233" s="10">
        <v>827.07</v>
      </c>
      <c r="AM233" s="10">
        <v>1509.11</v>
      </c>
      <c r="AN233" s="10">
        <v>1558.17</v>
      </c>
      <c r="AO233" s="10">
        <v>371.97</v>
      </c>
      <c r="AP233" s="10">
        <v>710.52</v>
      </c>
      <c r="AQ233" s="10">
        <v>219.19</v>
      </c>
      <c r="AR233" s="10">
        <v>910.4</v>
      </c>
      <c r="AS233" s="10">
        <v>922.51</v>
      </c>
      <c r="AT233" s="10">
        <v>1001.5</v>
      </c>
      <c r="AU233" s="10">
        <v>1311.02</v>
      </c>
      <c r="AV233" s="10">
        <v>548.52</v>
      </c>
      <c r="AW233" s="10">
        <v>831.66</v>
      </c>
      <c r="AX233" s="10">
        <v>4403.2700000000004</v>
      </c>
      <c r="AY233" s="10">
        <v>142.71</v>
      </c>
      <c r="AZ233" s="10">
        <v>1245.24</v>
      </c>
      <c r="BA233" s="10">
        <v>850.65</v>
      </c>
      <c r="BB233" s="10">
        <v>595.51</v>
      </c>
      <c r="BC233" s="10">
        <v>329.63</v>
      </c>
      <c r="BD233" s="10">
        <v>0.09</v>
      </c>
      <c r="BE233" s="10">
        <v>0.04</v>
      </c>
      <c r="BF233" s="10">
        <v>0.02</v>
      </c>
      <c r="BG233" s="10">
        <v>0.05</v>
      </c>
      <c r="BH233" s="10">
        <v>0.06</v>
      </c>
      <c r="BI233" s="10">
        <v>0.26</v>
      </c>
      <c r="BJ233" s="10">
        <v>0</v>
      </c>
      <c r="BK233" s="10">
        <v>1.31</v>
      </c>
      <c r="BL233" s="10">
        <v>0</v>
      </c>
      <c r="BM233" s="10">
        <v>0.5</v>
      </c>
      <c r="BN233" s="10">
        <v>0.02</v>
      </c>
      <c r="BO233" s="10">
        <v>0.04</v>
      </c>
      <c r="BP233" s="10">
        <v>0</v>
      </c>
      <c r="BQ233" s="10">
        <v>0.05</v>
      </c>
      <c r="BR233" s="10">
        <v>0.09</v>
      </c>
      <c r="BS233" s="10">
        <v>2.25</v>
      </c>
      <c r="BT233" s="10">
        <v>0</v>
      </c>
      <c r="BU233" s="10">
        <v>0</v>
      </c>
      <c r="BV233" s="10">
        <v>4.5599999999999996</v>
      </c>
      <c r="BW233" s="10">
        <v>0.03</v>
      </c>
      <c r="BX233" s="10">
        <v>0</v>
      </c>
      <c r="BY233" s="10">
        <v>0</v>
      </c>
      <c r="BZ233" s="10">
        <v>0</v>
      </c>
      <c r="CA233" s="10">
        <v>0</v>
      </c>
      <c r="CB233" s="10">
        <v>763.15</v>
      </c>
      <c r="CC233" s="8"/>
      <c r="CD233" s="8" t="e">
        <f>$I$233/#REF!*100</f>
        <v>#REF!</v>
      </c>
      <c r="CE233" s="10">
        <v>221.96</v>
      </c>
      <c r="CG233" s="10">
        <v>87.04</v>
      </c>
      <c r="CH233" s="10">
        <v>52.12</v>
      </c>
      <c r="CI233" s="10">
        <v>69.58</v>
      </c>
      <c r="CJ233" s="10">
        <v>4387.24</v>
      </c>
      <c r="CK233" s="10">
        <v>2464.08</v>
      </c>
      <c r="CL233" s="10">
        <v>3425.66</v>
      </c>
      <c r="CM233" s="10">
        <v>111.56</v>
      </c>
      <c r="CN233" s="10">
        <v>64.56</v>
      </c>
      <c r="CO233" s="10">
        <v>88.06</v>
      </c>
      <c r="CP233" s="10">
        <v>9</v>
      </c>
      <c r="CQ233" s="10">
        <v>1.81</v>
      </c>
    </row>
    <row r="234" spans="1:95" x14ac:dyDescent="0.25">
      <c r="B234" s="32" t="s">
        <v>184</v>
      </c>
    </row>
    <row r="235" spans="1:95" s="23" customFormat="1" x14ac:dyDescent="0.25">
      <c r="A235" s="20" t="str">
        <f>"-"</f>
        <v>-</v>
      </c>
      <c r="B235" s="21" t="s">
        <v>105</v>
      </c>
      <c r="C235" s="22">
        <v>20</v>
      </c>
      <c r="D235" s="43">
        <v>1.5</v>
      </c>
      <c r="E235" s="43">
        <v>0</v>
      </c>
      <c r="F235" s="43">
        <v>1</v>
      </c>
      <c r="G235" s="43">
        <v>0.6</v>
      </c>
      <c r="H235" s="43">
        <v>7.46</v>
      </c>
      <c r="I235" s="49">
        <v>44.223999999999997</v>
      </c>
      <c r="J235" s="43">
        <v>0.1</v>
      </c>
      <c r="K235" s="43">
        <v>0</v>
      </c>
      <c r="L235" s="43">
        <v>0</v>
      </c>
      <c r="M235" s="43">
        <v>0</v>
      </c>
      <c r="N235" s="43">
        <v>0.66</v>
      </c>
      <c r="O235" s="43">
        <v>6.16</v>
      </c>
      <c r="P235" s="43">
        <v>0.64</v>
      </c>
      <c r="Q235" s="43">
        <v>0</v>
      </c>
      <c r="R235" s="43">
        <v>0</v>
      </c>
      <c r="S235" s="43">
        <v>0.06</v>
      </c>
      <c r="T235" s="43">
        <v>0.32</v>
      </c>
      <c r="U235" s="43">
        <v>85.8</v>
      </c>
      <c r="V235" s="43">
        <v>26.2</v>
      </c>
      <c r="W235" s="43">
        <v>4.4000000000000004</v>
      </c>
      <c r="X235" s="43">
        <v>6.6</v>
      </c>
      <c r="Y235" s="43">
        <v>17</v>
      </c>
      <c r="Z235" s="43">
        <v>0.4</v>
      </c>
      <c r="AA235" s="43">
        <v>0</v>
      </c>
      <c r="AB235" s="43">
        <v>0</v>
      </c>
      <c r="AC235" s="43">
        <v>0</v>
      </c>
      <c r="AD235" s="43">
        <v>0.34</v>
      </c>
      <c r="AE235" s="43">
        <v>0.03</v>
      </c>
      <c r="AF235" s="43">
        <v>0.01</v>
      </c>
      <c r="AG235" s="43">
        <v>0.32</v>
      </c>
      <c r="AH235" s="43">
        <v>0.6</v>
      </c>
      <c r="AI235" s="43">
        <v>0</v>
      </c>
      <c r="AJ235" s="23">
        <v>0</v>
      </c>
      <c r="AK235" s="23">
        <v>74.400000000000006</v>
      </c>
      <c r="AL235" s="23">
        <v>77.2</v>
      </c>
      <c r="AM235" s="23">
        <v>118.2</v>
      </c>
      <c r="AN235" s="23">
        <v>39.799999999999997</v>
      </c>
      <c r="AO235" s="23">
        <v>23.4</v>
      </c>
      <c r="AP235" s="23">
        <v>46.8</v>
      </c>
      <c r="AQ235" s="23">
        <v>17.600000000000001</v>
      </c>
      <c r="AR235" s="23">
        <v>84</v>
      </c>
      <c r="AS235" s="23">
        <v>52.2</v>
      </c>
      <c r="AT235" s="23">
        <v>72.599999999999994</v>
      </c>
      <c r="AU235" s="23">
        <v>60.2</v>
      </c>
      <c r="AV235" s="23">
        <v>32.200000000000003</v>
      </c>
      <c r="AW235" s="23">
        <v>56</v>
      </c>
      <c r="AX235" s="23">
        <v>465</v>
      </c>
      <c r="AY235" s="23">
        <v>0</v>
      </c>
      <c r="AZ235" s="23">
        <v>151.4</v>
      </c>
      <c r="BA235" s="23">
        <v>66.2</v>
      </c>
      <c r="BB235" s="23">
        <v>44.4</v>
      </c>
      <c r="BC235" s="23">
        <v>34.6</v>
      </c>
      <c r="BD235" s="23">
        <v>0</v>
      </c>
      <c r="BE235" s="23">
        <v>0</v>
      </c>
      <c r="BF235" s="23">
        <v>0</v>
      </c>
      <c r="BG235" s="23">
        <v>0</v>
      </c>
      <c r="BH235" s="23">
        <v>0</v>
      </c>
      <c r="BI235" s="23">
        <v>0</v>
      </c>
      <c r="BJ235" s="23">
        <v>0</v>
      </c>
      <c r="BK235" s="23">
        <v>7.0000000000000007E-2</v>
      </c>
      <c r="BL235" s="23">
        <v>0</v>
      </c>
      <c r="BM235" s="23">
        <v>0.03</v>
      </c>
      <c r="BN235" s="23">
        <v>0</v>
      </c>
      <c r="BO235" s="23">
        <v>0</v>
      </c>
      <c r="BP235" s="23">
        <v>0</v>
      </c>
      <c r="BQ235" s="23">
        <v>0</v>
      </c>
      <c r="BR235" s="23">
        <v>0</v>
      </c>
      <c r="BS235" s="23">
        <v>0.23</v>
      </c>
      <c r="BT235" s="23">
        <v>0</v>
      </c>
      <c r="BU235" s="23">
        <v>0</v>
      </c>
      <c r="BV235" s="23">
        <v>0.18</v>
      </c>
      <c r="BW235" s="23">
        <v>0</v>
      </c>
      <c r="BX235" s="23">
        <v>0</v>
      </c>
      <c r="BY235" s="23">
        <v>0</v>
      </c>
      <c r="BZ235" s="23">
        <v>0</v>
      </c>
      <c r="CA235" s="23">
        <v>0</v>
      </c>
      <c r="CB235" s="23">
        <v>6.82</v>
      </c>
      <c r="CC235" s="24"/>
      <c r="CD235" s="24"/>
      <c r="CE235" s="23">
        <v>0</v>
      </c>
      <c r="CG235" s="23">
        <v>0</v>
      </c>
      <c r="CH235" s="23">
        <v>0</v>
      </c>
      <c r="CI235" s="23">
        <v>0</v>
      </c>
      <c r="CJ235" s="23">
        <v>570</v>
      </c>
      <c r="CK235" s="23">
        <v>219.6</v>
      </c>
      <c r="CL235" s="23">
        <v>394.8</v>
      </c>
      <c r="CM235" s="23">
        <v>4.5599999999999996</v>
      </c>
      <c r="CN235" s="23">
        <v>4.5599999999999996</v>
      </c>
      <c r="CO235" s="23">
        <v>4.5599999999999996</v>
      </c>
      <c r="CP235" s="23">
        <v>0</v>
      </c>
      <c r="CQ235" s="23">
        <v>0</v>
      </c>
    </row>
    <row r="236" spans="1:95" s="23" customFormat="1" x14ac:dyDescent="0.25">
      <c r="A236" s="20" t="str">
        <f>"27/10"</f>
        <v>27/10</v>
      </c>
      <c r="B236" s="21" t="s">
        <v>119</v>
      </c>
      <c r="C236" s="22">
        <v>180</v>
      </c>
      <c r="D236" s="43">
        <v>0.18</v>
      </c>
      <c r="E236" s="43">
        <v>0</v>
      </c>
      <c r="F236" s="43">
        <v>0.04</v>
      </c>
      <c r="G236" s="43">
        <v>0.04</v>
      </c>
      <c r="H236" s="43">
        <v>4.53</v>
      </c>
      <c r="I236" s="49">
        <v>18.157085999999993</v>
      </c>
      <c r="J236" s="43">
        <v>0</v>
      </c>
      <c r="K236" s="43">
        <v>0</v>
      </c>
      <c r="L236" s="43">
        <v>0</v>
      </c>
      <c r="M236" s="43">
        <v>0</v>
      </c>
      <c r="N236" s="43">
        <v>4.4400000000000004</v>
      </c>
      <c r="O236" s="43">
        <v>0</v>
      </c>
      <c r="P236" s="43">
        <v>0.09</v>
      </c>
      <c r="Q236" s="43">
        <v>0</v>
      </c>
      <c r="R236" s="43">
        <v>0</v>
      </c>
      <c r="S236" s="43">
        <v>0</v>
      </c>
      <c r="T236" s="43">
        <v>0.05</v>
      </c>
      <c r="U236" s="43">
        <v>0.04</v>
      </c>
      <c r="V236" s="43">
        <v>0.13</v>
      </c>
      <c r="W236" s="43">
        <v>0.13</v>
      </c>
      <c r="X236" s="43">
        <v>0</v>
      </c>
      <c r="Y236" s="43">
        <v>0</v>
      </c>
      <c r="Z236" s="43">
        <v>0.01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4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0</v>
      </c>
      <c r="BD236" s="23">
        <v>0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0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3">
        <v>180.08</v>
      </c>
      <c r="CC236" s="24"/>
      <c r="CD236" s="24"/>
      <c r="CE236" s="23">
        <v>0</v>
      </c>
      <c r="CG236" s="23">
        <v>3.69</v>
      </c>
      <c r="CH236" s="23">
        <v>3.69</v>
      </c>
      <c r="CI236" s="23">
        <v>3.69</v>
      </c>
      <c r="CJ236" s="23">
        <v>398.25</v>
      </c>
      <c r="CK236" s="23">
        <v>156.6</v>
      </c>
      <c r="CL236" s="23">
        <v>277.43</v>
      </c>
      <c r="CM236" s="23">
        <v>39.61</v>
      </c>
      <c r="CN236" s="23">
        <v>23.41</v>
      </c>
      <c r="CO236" s="23">
        <v>31.51</v>
      </c>
      <c r="CP236" s="23">
        <v>4.5</v>
      </c>
      <c r="CQ236" s="23">
        <v>0</v>
      </c>
    </row>
    <row r="237" spans="1:95" s="9" customFormat="1" x14ac:dyDescent="0.25">
      <c r="A237" s="16" t="str">
        <f>"8/5"</f>
        <v>8/5</v>
      </c>
      <c r="B237" s="17" t="s">
        <v>135</v>
      </c>
      <c r="C237" s="18">
        <v>130</v>
      </c>
      <c r="D237" s="44">
        <v>21.97</v>
      </c>
      <c r="E237" s="44">
        <v>21.08</v>
      </c>
      <c r="F237" s="44">
        <v>12.48</v>
      </c>
      <c r="G237" s="44">
        <v>1.31</v>
      </c>
      <c r="H237" s="44">
        <v>17.46</v>
      </c>
      <c r="I237" s="50">
        <v>272.03084675000002</v>
      </c>
      <c r="J237" s="44">
        <v>6.79</v>
      </c>
      <c r="K237" s="44">
        <v>0.85</v>
      </c>
      <c r="L237" s="44">
        <v>0</v>
      </c>
      <c r="M237" s="44">
        <v>0</v>
      </c>
      <c r="N237" s="44">
        <v>11.67</v>
      </c>
      <c r="O237" s="44">
        <v>5.5</v>
      </c>
      <c r="P237" s="44">
        <v>0.28999999999999998</v>
      </c>
      <c r="Q237" s="44">
        <v>0</v>
      </c>
      <c r="R237" s="44">
        <v>0</v>
      </c>
      <c r="S237" s="44">
        <v>1.46</v>
      </c>
      <c r="T237" s="44">
        <v>1.31</v>
      </c>
      <c r="U237" s="44">
        <v>51.64</v>
      </c>
      <c r="V237" s="44">
        <v>139.94</v>
      </c>
      <c r="W237" s="44">
        <v>182.91</v>
      </c>
      <c r="X237" s="44">
        <v>26.9</v>
      </c>
      <c r="Y237" s="44">
        <v>239.61</v>
      </c>
      <c r="Z237" s="44">
        <v>0.65</v>
      </c>
      <c r="AA237" s="44">
        <v>71.63</v>
      </c>
      <c r="AB237" s="44">
        <v>36.04</v>
      </c>
      <c r="AC237" s="44">
        <v>82.08</v>
      </c>
      <c r="AD237" s="44">
        <v>0.98</v>
      </c>
      <c r="AE237" s="44">
        <v>0.05</v>
      </c>
      <c r="AF237" s="44">
        <v>0.3</v>
      </c>
      <c r="AG237" s="44">
        <v>0.53</v>
      </c>
      <c r="AH237" s="44">
        <v>5.12</v>
      </c>
      <c r="AI237" s="44">
        <v>0.3</v>
      </c>
      <c r="AJ237" s="9">
        <v>0</v>
      </c>
      <c r="AK237" s="9">
        <v>1055.17</v>
      </c>
      <c r="AL237" s="9">
        <v>868.91</v>
      </c>
      <c r="AM237" s="9">
        <v>1615.96</v>
      </c>
      <c r="AN237" s="9">
        <v>1251.67</v>
      </c>
      <c r="AO237" s="9">
        <v>482.41</v>
      </c>
      <c r="AP237" s="9">
        <v>814.03</v>
      </c>
      <c r="AQ237" s="9">
        <v>265.41000000000003</v>
      </c>
      <c r="AR237" s="9">
        <v>961.18</v>
      </c>
      <c r="AS237" s="9">
        <v>90.85</v>
      </c>
      <c r="AT237" s="9">
        <v>103.36</v>
      </c>
      <c r="AU237" s="9">
        <v>138.25</v>
      </c>
      <c r="AV237" s="9">
        <v>559.27</v>
      </c>
      <c r="AW237" s="9">
        <v>74.2</v>
      </c>
      <c r="AX237" s="9">
        <v>426.22</v>
      </c>
      <c r="AY237" s="9">
        <v>0.69</v>
      </c>
      <c r="AZ237" s="9">
        <v>124.27</v>
      </c>
      <c r="BA237" s="9">
        <v>110.17</v>
      </c>
      <c r="BB237" s="9">
        <v>1056.6300000000001</v>
      </c>
      <c r="BC237" s="9">
        <v>116.71</v>
      </c>
      <c r="BD237" s="9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0.08</v>
      </c>
      <c r="BL237" s="9">
        <v>0</v>
      </c>
      <c r="BM237" s="9">
        <v>0.05</v>
      </c>
      <c r="BN237" s="9">
        <v>0</v>
      </c>
      <c r="BO237" s="9">
        <v>0.01</v>
      </c>
      <c r="BP237" s="9">
        <v>0</v>
      </c>
      <c r="BQ237" s="9">
        <v>0</v>
      </c>
      <c r="BR237" s="9">
        <v>0</v>
      </c>
      <c r="BS237" s="9">
        <v>0.28999999999999998</v>
      </c>
      <c r="BT237" s="9">
        <v>0</v>
      </c>
      <c r="BU237" s="9">
        <v>0</v>
      </c>
      <c r="BV237" s="9">
        <v>0.73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95.95</v>
      </c>
      <c r="CC237" s="19"/>
      <c r="CD237" s="19"/>
      <c r="CE237" s="9">
        <v>77.64</v>
      </c>
      <c r="CG237" s="9">
        <v>10.63</v>
      </c>
      <c r="CH237" s="9">
        <v>9.56</v>
      </c>
      <c r="CI237" s="9">
        <v>10.1</v>
      </c>
      <c r="CJ237" s="9">
        <v>1004.09</v>
      </c>
      <c r="CK237" s="9">
        <v>721.58</v>
      </c>
      <c r="CL237" s="9">
        <v>862.84</v>
      </c>
      <c r="CM237" s="9">
        <v>22.06</v>
      </c>
      <c r="CN237" s="9">
        <v>16.190000000000001</v>
      </c>
      <c r="CO237" s="9">
        <v>19.12</v>
      </c>
      <c r="CP237" s="9">
        <v>5.2</v>
      </c>
      <c r="CQ237" s="9">
        <v>0</v>
      </c>
    </row>
    <row r="238" spans="1:95" s="10" customFormat="1" ht="15.75" customHeight="1" x14ac:dyDescent="0.25">
      <c r="A238" s="25"/>
      <c r="B238" s="34" t="s">
        <v>185</v>
      </c>
      <c r="C238" s="27">
        <f>SUM(C235:C237)</f>
        <v>330</v>
      </c>
      <c r="D238" s="45">
        <f t="shared" ref="D238:AI238" si="44">SUM(D235:D237)</f>
        <v>23.65</v>
      </c>
      <c r="E238" s="45">
        <f t="shared" si="44"/>
        <v>21.08</v>
      </c>
      <c r="F238" s="45">
        <f t="shared" si="44"/>
        <v>13.52</v>
      </c>
      <c r="G238" s="45">
        <f t="shared" si="44"/>
        <v>1.9500000000000002</v>
      </c>
      <c r="H238" s="45">
        <f t="shared" si="44"/>
        <v>29.450000000000003</v>
      </c>
      <c r="I238" s="51">
        <f t="shared" si="44"/>
        <v>334.41193275000001</v>
      </c>
      <c r="J238" s="45">
        <f t="shared" si="44"/>
        <v>6.89</v>
      </c>
      <c r="K238" s="45">
        <f t="shared" si="44"/>
        <v>0.85</v>
      </c>
      <c r="L238" s="45">
        <f t="shared" si="44"/>
        <v>0</v>
      </c>
      <c r="M238" s="45">
        <f t="shared" si="44"/>
        <v>0</v>
      </c>
      <c r="N238" s="45">
        <f t="shared" si="44"/>
        <v>16.77</v>
      </c>
      <c r="O238" s="45">
        <f t="shared" si="44"/>
        <v>11.66</v>
      </c>
      <c r="P238" s="45">
        <f t="shared" si="44"/>
        <v>1.02</v>
      </c>
      <c r="Q238" s="45">
        <f t="shared" si="44"/>
        <v>0</v>
      </c>
      <c r="R238" s="45">
        <f t="shared" si="44"/>
        <v>0</v>
      </c>
      <c r="S238" s="45">
        <f t="shared" si="44"/>
        <v>1.52</v>
      </c>
      <c r="T238" s="45">
        <f t="shared" si="44"/>
        <v>1.6800000000000002</v>
      </c>
      <c r="U238" s="45">
        <f t="shared" si="44"/>
        <v>137.48000000000002</v>
      </c>
      <c r="V238" s="45">
        <f t="shared" si="44"/>
        <v>166.26999999999998</v>
      </c>
      <c r="W238" s="45">
        <f t="shared" si="44"/>
        <v>187.44</v>
      </c>
      <c r="X238" s="45">
        <f t="shared" si="44"/>
        <v>33.5</v>
      </c>
      <c r="Y238" s="45">
        <f t="shared" si="44"/>
        <v>256.61</v>
      </c>
      <c r="Z238" s="45">
        <f t="shared" si="44"/>
        <v>1.06</v>
      </c>
      <c r="AA238" s="45">
        <f t="shared" si="44"/>
        <v>71.63</v>
      </c>
      <c r="AB238" s="45">
        <f t="shared" si="44"/>
        <v>36.04</v>
      </c>
      <c r="AC238" s="45">
        <f t="shared" si="44"/>
        <v>82.08</v>
      </c>
      <c r="AD238" s="45">
        <f t="shared" si="44"/>
        <v>1.32</v>
      </c>
      <c r="AE238" s="45">
        <f t="shared" si="44"/>
        <v>0.08</v>
      </c>
      <c r="AF238" s="45">
        <f t="shared" si="44"/>
        <v>0.31</v>
      </c>
      <c r="AG238" s="45">
        <f t="shared" si="44"/>
        <v>0.85000000000000009</v>
      </c>
      <c r="AH238" s="45">
        <f t="shared" si="44"/>
        <v>5.72</v>
      </c>
      <c r="AI238" s="45">
        <f t="shared" si="44"/>
        <v>0.3</v>
      </c>
      <c r="AJ238" s="10">
        <v>0</v>
      </c>
      <c r="AK238" s="10">
        <v>1129.57</v>
      </c>
      <c r="AL238" s="10">
        <v>946.11</v>
      </c>
      <c r="AM238" s="10">
        <v>1734.16</v>
      </c>
      <c r="AN238" s="10">
        <v>1291.47</v>
      </c>
      <c r="AO238" s="10">
        <v>505.81</v>
      </c>
      <c r="AP238" s="10">
        <v>860.83</v>
      </c>
      <c r="AQ238" s="10">
        <v>283.01</v>
      </c>
      <c r="AR238" s="10">
        <v>1045.18</v>
      </c>
      <c r="AS238" s="10">
        <v>143.05000000000001</v>
      </c>
      <c r="AT238" s="10">
        <v>175.96</v>
      </c>
      <c r="AU238" s="10">
        <v>198.45</v>
      </c>
      <c r="AV238" s="10">
        <v>591.47</v>
      </c>
      <c r="AW238" s="10">
        <v>130.19999999999999</v>
      </c>
      <c r="AX238" s="10">
        <v>891.22</v>
      </c>
      <c r="AY238" s="10">
        <v>0.69</v>
      </c>
      <c r="AZ238" s="10">
        <v>275.67</v>
      </c>
      <c r="BA238" s="10">
        <v>176.37</v>
      </c>
      <c r="BB238" s="10">
        <v>1101.03</v>
      </c>
      <c r="BC238" s="10">
        <v>151.31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0.14000000000000001</v>
      </c>
      <c r="BL238" s="10">
        <v>0</v>
      </c>
      <c r="BM238" s="10">
        <v>0.08</v>
      </c>
      <c r="BN238" s="10">
        <v>0.01</v>
      </c>
      <c r="BO238" s="10">
        <v>0.01</v>
      </c>
      <c r="BP238" s="10">
        <v>0</v>
      </c>
      <c r="BQ238" s="10">
        <v>0</v>
      </c>
      <c r="BR238" s="10">
        <v>0</v>
      </c>
      <c r="BS238" s="10">
        <v>0.53</v>
      </c>
      <c r="BT238" s="10">
        <v>0</v>
      </c>
      <c r="BU238" s="10">
        <v>0</v>
      </c>
      <c r="BV238" s="10">
        <v>0.91</v>
      </c>
      <c r="BW238" s="10">
        <v>0.01</v>
      </c>
      <c r="BX238" s="10">
        <v>0</v>
      </c>
      <c r="BY238" s="10">
        <v>0</v>
      </c>
      <c r="BZ238" s="10">
        <v>0</v>
      </c>
      <c r="CA238" s="10">
        <v>0</v>
      </c>
      <c r="CB238" s="10">
        <v>282.85000000000002</v>
      </c>
      <c r="CC238" s="8"/>
      <c r="CD238" s="8" t="e">
        <f>$I$238/#REF!*100</f>
        <v>#REF!</v>
      </c>
      <c r="CE238" s="10">
        <v>77.64</v>
      </c>
      <c r="CG238" s="10">
        <v>14.32</v>
      </c>
      <c r="CH238" s="10">
        <v>13.25</v>
      </c>
      <c r="CI238" s="10">
        <v>13.78</v>
      </c>
      <c r="CJ238" s="10">
        <v>1972.34</v>
      </c>
      <c r="CK238" s="10">
        <v>1097.78</v>
      </c>
      <c r="CL238" s="10">
        <v>1535.06</v>
      </c>
      <c r="CM238" s="10">
        <v>66.23</v>
      </c>
      <c r="CN238" s="10">
        <v>44.15</v>
      </c>
      <c r="CO238" s="10">
        <v>55.19</v>
      </c>
      <c r="CP238" s="10">
        <v>9.6999999999999993</v>
      </c>
      <c r="CQ238" s="10">
        <v>0</v>
      </c>
    </row>
    <row r="239" spans="1:95" s="10" customFormat="1" x14ac:dyDescent="0.25">
      <c r="A239" s="25"/>
      <c r="B239" s="26" t="s">
        <v>121</v>
      </c>
      <c r="C239" s="27">
        <f t="shared" ref="C239:AI239" si="45">C222+C225+C233+C238</f>
        <v>1475</v>
      </c>
      <c r="D239" s="45">
        <f t="shared" si="45"/>
        <v>53.97</v>
      </c>
      <c r="E239" s="45">
        <f t="shared" si="45"/>
        <v>39.79</v>
      </c>
      <c r="F239" s="45">
        <f t="shared" si="45"/>
        <v>43.480000000000004</v>
      </c>
      <c r="G239" s="45">
        <f t="shared" si="45"/>
        <v>12.82</v>
      </c>
      <c r="H239" s="45">
        <f t="shared" si="45"/>
        <v>178.63</v>
      </c>
      <c r="I239" s="51">
        <f t="shared" si="45"/>
        <v>1299.2685328499999</v>
      </c>
      <c r="J239" s="45">
        <f t="shared" si="45"/>
        <v>23.130000000000003</v>
      </c>
      <c r="K239" s="45">
        <f t="shared" si="45"/>
        <v>58.000000000000007</v>
      </c>
      <c r="L239" s="45">
        <f t="shared" si="45"/>
        <v>0</v>
      </c>
      <c r="M239" s="45">
        <f t="shared" si="45"/>
        <v>0</v>
      </c>
      <c r="N239" s="45">
        <f t="shared" si="45"/>
        <v>61.790000000000006</v>
      </c>
      <c r="O239" s="45">
        <f t="shared" si="45"/>
        <v>101.92999999999999</v>
      </c>
      <c r="P239" s="45">
        <f t="shared" si="45"/>
        <v>14.9</v>
      </c>
      <c r="Q239" s="45">
        <f t="shared" si="45"/>
        <v>0</v>
      </c>
      <c r="R239" s="45">
        <f t="shared" si="45"/>
        <v>0</v>
      </c>
      <c r="S239" s="45">
        <f t="shared" si="45"/>
        <v>3.22</v>
      </c>
      <c r="T239" s="45">
        <f t="shared" si="45"/>
        <v>10.95</v>
      </c>
      <c r="U239" s="45">
        <f t="shared" si="45"/>
        <v>1391.1100000000001</v>
      </c>
      <c r="V239" s="45">
        <f t="shared" si="45"/>
        <v>1654.1</v>
      </c>
      <c r="W239" s="45">
        <f t="shared" si="45"/>
        <v>420.72</v>
      </c>
      <c r="X239" s="45">
        <f t="shared" si="45"/>
        <v>217.61</v>
      </c>
      <c r="Y239" s="45">
        <f t="shared" si="45"/>
        <v>760.87</v>
      </c>
      <c r="Z239" s="45">
        <f t="shared" si="45"/>
        <v>10.640000000000002</v>
      </c>
      <c r="AA239" s="45">
        <f t="shared" si="45"/>
        <v>134.82999999999998</v>
      </c>
      <c r="AB239" s="45">
        <f t="shared" si="45"/>
        <v>1391.6999999999998</v>
      </c>
      <c r="AC239" s="45">
        <f t="shared" si="45"/>
        <v>425.26</v>
      </c>
      <c r="AD239" s="45">
        <f t="shared" si="45"/>
        <v>7.3500000000000005</v>
      </c>
      <c r="AE239" s="45">
        <f t="shared" si="45"/>
        <v>0.59</v>
      </c>
      <c r="AF239" s="45">
        <f t="shared" si="45"/>
        <v>0.79</v>
      </c>
      <c r="AG239" s="45">
        <f t="shared" si="45"/>
        <v>6.93</v>
      </c>
      <c r="AH239" s="45">
        <f t="shared" si="45"/>
        <v>18.760000000000002</v>
      </c>
      <c r="AI239" s="45">
        <f t="shared" si="45"/>
        <v>16.2</v>
      </c>
      <c r="AJ239" s="10">
        <v>0</v>
      </c>
      <c r="AK239" s="10">
        <v>2392.39</v>
      </c>
      <c r="AL239" s="10">
        <v>2051.15</v>
      </c>
      <c r="AM239" s="10">
        <v>3998.39</v>
      </c>
      <c r="AN239" s="10">
        <v>3030.5</v>
      </c>
      <c r="AO239" s="10">
        <v>1023.58</v>
      </c>
      <c r="AP239" s="10">
        <v>1796.9</v>
      </c>
      <c r="AQ239" s="10">
        <v>599.35</v>
      </c>
      <c r="AR239" s="10">
        <v>2294.91</v>
      </c>
      <c r="AS239" s="10">
        <v>1557.25</v>
      </c>
      <c r="AT239" s="10">
        <v>1443.49</v>
      </c>
      <c r="AU239" s="10">
        <v>1914.38</v>
      </c>
      <c r="AV239" s="10">
        <v>1288.53</v>
      </c>
      <c r="AW239" s="10">
        <v>1162.8</v>
      </c>
      <c r="AX239" s="10">
        <v>6786.04</v>
      </c>
      <c r="AY239" s="10">
        <v>143.4</v>
      </c>
      <c r="AZ239" s="10">
        <v>2038.95</v>
      </c>
      <c r="BA239" s="10">
        <v>1396.3</v>
      </c>
      <c r="BB239" s="10">
        <v>1917.01</v>
      </c>
      <c r="BC239" s="10">
        <v>599.39</v>
      </c>
      <c r="BD239" s="10">
        <v>0.32</v>
      </c>
      <c r="BE239" s="10">
        <v>0.15</v>
      </c>
      <c r="BF239" s="10">
        <v>0.08</v>
      </c>
      <c r="BG239" s="10">
        <v>0.18</v>
      </c>
      <c r="BH239" s="10">
        <v>0.21</v>
      </c>
      <c r="BI239" s="10">
        <v>0.95</v>
      </c>
      <c r="BJ239" s="10">
        <v>0</v>
      </c>
      <c r="BK239" s="10">
        <v>3.44</v>
      </c>
      <c r="BL239" s="10">
        <v>0</v>
      </c>
      <c r="BM239" s="10">
        <v>1.18</v>
      </c>
      <c r="BN239" s="10">
        <v>0.04</v>
      </c>
      <c r="BO239" s="10">
        <v>0.05</v>
      </c>
      <c r="BP239" s="10">
        <v>0</v>
      </c>
      <c r="BQ239" s="10">
        <v>0.18</v>
      </c>
      <c r="BR239" s="10">
        <v>0.28999999999999998</v>
      </c>
      <c r="BS239" s="10">
        <v>4.5199999999999996</v>
      </c>
      <c r="BT239" s="10">
        <v>0</v>
      </c>
      <c r="BU239" s="10">
        <v>0</v>
      </c>
      <c r="BV239" s="10">
        <v>6.36</v>
      </c>
      <c r="BW239" s="10">
        <v>0.06</v>
      </c>
      <c r="BX239" s="10">
        <v>0</v>
      </c>
      <c r="BY239" s="10">
        <v>0</v>
      </c>
      <c r="BZ239" s="10">
        <v>0</v>
      </c>
      <c r="CA239" s="10">
        <v>0</v>
      </c>
      <c r="CB239" s="10">
        <v>1486.22</v>
      </c>
      <c r="CC239" s="8"/>
      <c r="CD239" s="8"/>
      <c r="CE239" s="10">
        <v>359.71</v>
      </c>
      <c r="CG239" s="10">
        <v>141.38999999999999</v>
      </c>
      <c r="CH239" s="10">
        <v>86.38</v>
      </c>
      <c r="CI239" s="10">
        <v>113.89</v>
      </c>
      <c r="CJ239" s="10">
        <v>9780.25</v>
      </c>
      <c r="CK239" s="10">
        <v>5122.8599999999997</v>
      </c>
      <c r="CL239" s="10">
        <v>7451.55</v>
      </c>
      <c r="CM239" s="10">
        <v>255.42</v>
      </c>
      <c r="CN239" s="10">
        <v>151.56</v>
      </c>
      <c r="CO239" s="10">
        <v>203.49</v>
      </c>
      <c r="CP239" s="10">
        <v>27.2</v>
      </c>
      <c r="CQ239" s="10">
        <v>2.31</v>
      </c>
    </row>
    <row r="241" spans="1:95" x14ac:dyDescent="0.25">
      <c r="B241" s="31" t="s">
        <v>173</v>
      </c>
    </row>
    <row r="242" spans="1:95" x14ac:dyDescent="0.25">
      <c r="B242" s="14" t="s">
        <v>104</v>
      </c>
    </row>
    <row r="243" spans="1:95" s="23" customFormat="1" x14ac:dyDescent="0.25">
      <c r="A243" s="20" t="str">
        <f>"-"</f>
        <v>-</v>
      </c>
      <c r="B243" s="21" t="s">
        <v>105</v>
      </c>
      <c r="C243" s="22">
        <v>30</v>
      </c>
      <c r="D243" s="43">
        <v>2.25</v>
      </c>
      <c r="E243" s="43">
        <v>0</v>
      </c>
      <c r="F243" s="43">
        <v>1.5</v>
      </c>
      <c r="G243" s="43">
        <v>0.9</v>
      </c>
      <c r="H243" s="43">
        <v>11.19</v>
      </c>
      <c r="I243" s="49">
        <v>66.335999999999999</v>
      </c>
      <c r="J243" s="43">
        <v>0.15</v>
      </c>
      <c r="K243" s="43">
        <v>0</v>
      </c>
      <c r="L243" s="43">
        <v>0</v>
      </c>
      <c r="M243" s="43">
        <v>0</v>
      </c>
      <c r="N243" s="43">
        <v>0.99</v>
      </c>
      <c r="O243" s="43">
        <v>9.24</v>
      </c>
      <c r="P243" s="43">
        <v>0.96</v>
      </c>
      <c r="Q243" s="43">
        <v>0</v>
      </c>
      <c r="R243" s="43">
        <v>0</v>
      </c>
      <c r="S243" s="43">
        <v>0.09</v>
      </c>
      <c r="T243" s="43">
        <v>0.48</v>
      </c>
      <c r="U243" s="43">
        <v>128.69999999999999</v>
      </c>
      <c r="V243" s="43">
        <v>39.299999999999997</v>
      </c>
      <c r="W243" s="43">
        <v>6.6</v>
      </c>
      <c r="X243" s="43">
        <v>9.9</v>
      </c>
      <c r="Y243" s="43">
        <v>25.5</v>
      </c>
      <c r="Z243" s="43">
        <v>0.6</v>
      </c>
      <c r="AA243" s="43">
        <v>0</v>
      </c>
      <c r="AB243" s="43">
        <v>0</v>
      </c>
      <c r="AC243" s="43">
        <v>0</v>
      </c>
      <c r="AD243" s="43">
        <v>0.51</v>
      </c>
      <c r="AE243" s="43">
        <v>0.05</v>
      </c>
      <c r="AF243" s="43">
        <v>0.02</v>
      </c>
      <c r="AG243" s="43">
        <v>0.48</v>
      </c>
      <c r="AH243" s="43">
        <v>0.9</v>
      </c>
      <c r="AI243" s="43">
        <v>0</v>
      </c>
      <c r="AJ243" s="23">
        <v>0</v>
      </c>
      <c r="AK243" s="23">
        <v>111.6</v>
      </c>
      <c r="AL243" s="23">
        <v>115.8</v>
      </c>
      <c r="AM243" s="23">
        <v>177.3</v>
      </c>
      <c r="AN243" s="23">
        <v>59.7</v>
      </c>
      <c r="AO243" s="23">
        <v>35.1</v>
      </c>
      <c r="AP243" s="23">
        <v>70.2</v>
      </c>
      <c r="AQ243" s="23">
        <v>26.4</v>
      </c>
      <c r="AR243" s="23">
        <v>126</v>
      </c>
      <c r="AS243" s="23">
        <v>78.3</v>
      </c>
      <c r="AT243" s="23">
        <v>108.9</v>
      </c>
      <c r="AU243" s="23">
        <v>90.3</v>
      </c>
      <c r="AV243" s="23">
        <v>48.3</v>
      </c>
      <c r="AW243" s="23">
        <v>84</v>
      </c>
      <c r="AX243" s="23">
        <v>697.5</v>
      </c>
      <c r="AY243" s="23">
        <v>0</v>
      </c>
      <c r="AZ243" s="23">
        <v>227.1</v>
      </c>
      <c r="BA243" s="23">
        <v>99.3</v>
      </c>
      <c r="BB243" s="23">
        <v>66.599999999999994</v>
      </c>
      <c r="BC243" s="23">
        <v>51.9</v>
      </c>
      <c r="BD243" s="23">
        <v>0</v>
      </c>
      <c r="BE243" s="23">
        <v>0</v>
      </c>
      <c r="BF243" s="23">
        <v>0</v>
      </c>
      <c r="BG243" s="23">
        <v>0</v>
      </c>
      <c r="BH243" s="23">
        <v>0</v>
      </c>
      <c r="BI243" s="23">
        <v>0.01</v>
      </c>
      <c r="BJ243" s="23">
        <v>0</v>
      </c>
      <c r="BK243" s="23">
        <v>0.1</v>
      </c>
      <c r="BL243" s="23">
        <v>0</v>
      </c>
      <c r="BM243" s="23">
        <v>0.05</v>
      </c>
      <c r="BN243" s="23">
        <v>0</v>
      </c>
      <c r="BO243" s="23">
        <v>0</v>
      </c>
      <c r="BP243" s="23">
        <v>0</v>
      </c>
      <c r="BQ243" s="23">
        <v>0</v>
      </c>
      <c r="BR243" s="23">
        <v>0</v>
      </c>
      <c r="BS243" s="23">
        <v>0.35</v>
      </c>
      <c r="BT243" s="23">
        <v>0</v>
      </c>
      <c r="BU243" s="23">
        <v>0</v>
      </c>
      <c r="BV243" s="23">
        <v>0.26</v>
      </c>
      <c r="BW243" s="23">
        <v>0.01</v>
      </c>
      <c r="BX243" s="23">
        <v>0</v>
      </c>
      <c r="BY243" s="23">
        <v>0</v>
      </c>
      <c r="BZ243" s="23">
        <v>0</v>
      </c>
      <c r="CA243" s="23">
        <v>0</v>
      </c>
      <c r="CB243" s="23">
        <v>10.23</v>
      </c>
      <c r="CC243" s="24"/>
      <c r="CD243" s="24"/>
      <c r="CE243" s="23">
        <v>0</v>
      </c>
      <c r="CG243" s="23">
        <v>0</v>
      </c>
      <c r="CH243" s="23">
        <v>0</v>
      </c>
      <c r="CI243" s="23">
        <v>0</v>
      </c>
      <c r="CJ243" s="23">
        <v>570</v>
      </c>
      <c r="CK243" s="23">
        <v>219.6</v>
      </c>
      <c r="CL243" s="23">
        <v>394.8</v>
      </c>
      <c r="CM243" s="23">
        <v>4.5599999999999996</v>
      </c>
      <c r="CN243" s="23">
        <v>4.5599999999999996</v>
      </c>
      <c r="CO243" s="23">
        <v>4.5599999999999996</v>
      </c>
      <c r="CP243" s="23">
        <v>0</v>
      </c>
      <c r="CQ243" s="23">
        <v>0</v>
      </c>
    </row>
    <row r="244" spans="1:95" s="23" customFormat="1" x14ac:dyDescent="0.25">
      <c r="A244" s="20" t="str">
        <f>"4/13"</f>
        <v>4/13</v>
      </c>
      <c r="B244" s="21" t="s">
        <v>106</v>
      </c>
      <c r="C244" s="22">
        <v>10</v>
      </c>
      <c r="D244" s="43">
        <v>1.5</v>
      </c>
      <c r="E244" s="43">
        <v>2.63</v>
      </c>
      <c r="F244" s="43">
        <v>2.66</v>
      </c>
      <c r="G244" s="43">
        <v>0</v>
      </c>
      <c r="H244" s="43">
        <v>0</v>
      </c>
      <c r="I244" s="49">
        <v>30.540000000000003</v>
      </c>
      <c r="J244" s="43">
        <v>1.53</v>
      </c>
      <c r="K244" s="43">
        <v>0</v>
      </c>
      <c r="L244" s="43">
        <v>0</v>
      </c>
      <c r="M244" s="43">
        <v>0</v>
      </c>
      <c r="N244" s="43">
        <v>0</v>
      </c>
      <c r="O244" s="43">
        <v>0</v>
      </c>
      <c r="P244" s="43">
        <v>0</v>
      </c>
      <c r="Q244" s="43">
        <v>0</v>
      </c>
      <c r="R244" s="43">
        <v>0</v>
      </c>
      <c r="S244" s="43">
        <v>0.2</v>
      </c>
      <c r="T244" s="43">
        <v>0.43</v>
      </c>
      <c r="U244" s="43">
        <v>110</v>
      </c>
      <c r="V244" s="43">
        <v>10</v>
      </c>
      <c r="W244" s="43">
        <v>100</v>
      </c>
      <c r="X244" s="43">
        <v>5.5</v>
      </c>
      <c r="Y244" s="43">
        <v>60</v>
      </c>
      <c r="Z244" s="43">
        <v>7.0000000000000007E-2</v>
      </c>
      <c r="AA244" s="43">
        <v>21</v>
      </c>
      <c r="AB244" s="43">
        <v>17</v>
      </c>
      <c r="AC244" s="43">
        <v>23.8</v>
      </c>
      <c r="AD244" s="43">
        <v>0.04</v>
      </c>
      <c r="AE244" s="43">
        <v>0</v>
      </c>
      <c r="AF244" s="43">
        <v>0.04</v>
      </c>
      <c r="AG244" s="43">
        <v>0.02</v>
      </c>
      <c r="AH244" s="43">
        <v>0.68</v>
      </c>
      <c r="AI244" s="43">
        <v>7.0000000000000007E-2</v>
      </c>
      <c r="AJ244" s="23">
        <v>0</v>
      </c>
      <c r="AK244" s="23">
        <v>157</v>
      </c>
      <c r="AL244" s="23">
        <v>117</v>
      </c>
      <c r="AM244" s="23">
        <v>230</v>
      </c>
      <c r="AN244" s="23">
        <v>158</v>
      </c>
      <c r="AO244" s="23">
        <v>56</v>
      </c>
      <c r="AP244" s="23">
        <v>95</v>
      </c>
      <c r="AQ244" s="23">
        <v>70</v>
      </c>
      <c r="AR244" s="23">
        <v>134</v>
      </c>
      <c r="AS244" s="23">
        <v>76</v>
      </c>
      <c r="AT244" s="23">
        <v>87</v>
      </c>
      <c r="AU244" s="23">
        <v>156</v>
      </c>
      <c r="AV244" s="23">
        <v>70</v>
      </c>
      <c r="AW244" s="23">
        <v>51</v>
      </c>
      <c r="AX244" s="23">
        <v>517</v>
      </c>
      <c r="AY244" s="23">
        <v>0</v>
      </c>
      <c r="AZ244" s="23">
        <v>273</v>
      </c>
      <c r="BA244" s="23">
        <v>129</v>
      </c>
      <c r="BB244" s="23">
        <v>139</v>
      </c>
      <c r="BC244" s="23">
        <v>21.5</v>
      </c>
      <c r="BD244" s="23">
        <v>0</v>
      </c>
      <c r="BE244" s="23">
        <v>0.01</v>
      </c>
      <c r="BF244" s="23">
        <v>0.04</v>
      </c>
      <c r="BG244" s="23">
        <v>0.11</v>
      </c>
      <c r="BH244" s="23">
        <v>0.13</v>
      </c>
      <c r="BI244" s="23">
        <v>0.33</v>
      </c>
      <c r="BJ244" s="23">
        <v>0.04</v>
      </c>
      <c r="BK244" s="23">
        <v>0.7</v>
      </c>
      <c r="BL244" s="23">
        <v>0.01</v>
      </c>
      <c r="BM244" s="23">
        <v>0.16</v>
      </c>
      <c r="BN244" s="23">
        <v>0.01</v>
      </c>
      <c r="BO244" s="23">
        <v>0</v>
      </c>
      <c r="BP244" s="23">
        <v>0</v>
      </c>
      <c r="BQ244" s="23">
        <v>0.05</v>
      </c>
      <c r="BR244" s="23">
        <v>7.0000000000000007E-2</v>
      </c>
      <c r="BS244" s="23">
        <v>0.52</v>
      </c>
      <c r="BT244" s="23">
        <v>0</v>
      </c>
      <c r="BU244" s="23">
        <v>0</v>
      </c>
      <c r="BV244" s="23">
        <v>7.0000000000000007E-2</v>
      </c>
      <c r="BW244" s="23">
        <v>0</v>
      </c>
      <c r="BX244" s="23">
        <v>0</v>
      </c>
      <c r="BY244" s="23">
        <v>0</v>
      </c>
      <c r="BZ244" s="23">
        <v>0</v>
      </c>
      <c r="CA244" s="23">
        <v>0</v>
      </c>
      <c r="CB244" s="23">
        <v>4.08</v>
      </c>
      <c r="CC244" s="24"/>
      <c r="CD244" s="24"/>
      <c r="CE244" s="23">
        <v>23.83</v>
      </c>
      <c r="CG244" s="23">
        <v>0</v>
      </c>
      <c r="CH244" s="23">
        <v>0</v>
      </c>
      <c r="CI244" s="23">
        <v>0</v>
      </c>
      <c r="CJ244" s="23">
        <v>500</v>
      </c>
      <c r="CK244" s="23">
        <v>370</v>
      </c>
      <c r="CL244" s="23">
        <v>435</v>
      </c>
      <c r="CM244" s="23">
        <v>1.53</v>
      </c>
      <c r="CN244" s="23">
        <v>0.97</v>
      </c>
      <c r="CO244" s="23">
        <v>1.25</v>
      </c>
      <c r="CP244" s="23">
        <v>0</v>
      </c>
      <c r="CQ244" s="23">
        <v>0</v>
      </c>
    </row>
    <row r="245" spans="1:95" s="23" customFormat="1" x14ac:dyDescent="0.25">
      <c r="A245" s="20" t="str">
        <f>"29/10"</f>
        <v>29/10</v>
      </c>
      <c r="B245" s="21" t="s">
        <v>123</v>
      </c>
      <c r="C245" s="22">
        <v>180</v>
      </c>
      <c r="D245" s="43">
        <v>0.21</v>
      </c>
      <c r="E245" s="43">
        <v>0</v>
      </c>
      <c r="F245" s="43">
        <v>0.05</v>
      </c>
      <c r="G245" s="43">
        <v>0.05</v>
      </c>
      <c r="H245" s="43">
        <v>8.93</v>
      </c>
      <c r="I245" s="49">
        <v>35.632448780487792</v>
      </c>
      <c r="J245" s="43">
        <v>0</v>
      </c>
      <c r="K245" s="43">
        <v>0</v>
      </c>
      <c r="L245" s="43">
        <v>0</v>
      </c>
      <c r="M245" s="43">
        <v>0</v>
      </c>
      <c r="N245" s="43">
        <v>8.75</v>
      </c>
      <c r="O245" s="43">
        <v>0</v>
      </c>
      <c r="P245" s="43">
        <v>0.18</v>
      </c>
      <c r="Q245" s="43">
        <v>0</v>
      </c>
      <c r="R245" s="43">
        <v>0</v>
      </c>
      <c r="S245" s="43">
        <v>0.25</v>
      </c>
      <c r="T245" s="43">
        <v>0.08</v>
      </c>
      <c r="U245" s="43">
        <v>0.56999999999999995</v>
      </c>
      <c r="V245" s="43">
        <v>7.35</v>
      </c>
      <c r="W245" s="43">
        <v>1.96</v>
      </c>
      <c r="X245" s="43">
        <v>0.5</v>
      </c>
      <c r="Y245" s="43">
        <v>0.9</v>
      </c>
      <c r="Z245" s="43">
        <v>0.05</v>
      </c>
      <c r="AA245" s="43">
        <v>0</v>
      </c>
      <c r="AB245" s="43">
        <v>0.4</v>
      </c>
      <c r="AC245" s="43">
        <v>0.09</v>
      </c>
      <c r="AD245" s="43">
        <v>0.01</v>
      </c>
      <c r="AE245" s="43">
        <v>0</v>
      </c>
      <c r="AF245" s="43">
        <v>0</v>
      </c>
      <c r="AG245" s="43">
        <v>0</v>
      </c>
      <c r="AH245" s="43">
        <v>0.01</v>
      </c>
      <c r="AI245" s="43">
        <v>0.7</v>
      </c>
      <c r="AJ245" s="23">
        <v>0</v>
      </c>
      <c r="AK245" s="23">
        <v>0.6</v>
      </c>
      <c r="AL245" s="23">
        <v>0.69</v>
      </c>
      <c r="AM245" s="23">
        <v>0.56000000000000005</v>
      </c>
      <c r="AN245" s="23">
        <v>1.03</v>
      </c>
      <c r="AO245" s="23">
        <v>0.26</v>
      </c>
      <c r="AP245" s="23">
        <v>1.08</v>
      </c>
      <c r="AQ245" s="23">
        <v>0</v>
      </c>
      <c r="AR245" s="23">
        <v>1.38</v>
      </c>
      <c r="AS245" s="23">
        <v>0</v>
      </c>
      <c r="AT245" s="23">
        <v>0</v>
      </c>
      <c r="AU245" s="23">
        <v>0</v>
      </c>
      <c r="AV245" s="23">
        <v>0.77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179.55</v>
      </c>
      <c r="CC245" s="24"/>
      <c r="CD245" s="24"/>
      <c r="CE245" s="23">
        <v>7.0000000000000007E-2</v>
      </c>
      <c r="CG245" s="23">
        <v>3.85</v>
      </c>
      <c r="CH245" s="23">
        <v>3.72</v>
      </c>
      <c r="CI245" s="23">
        <v>3.79</v>
      </c>
      <c r="CJ245" s="23">
        <v>434.63</v>
      </c>
      <c r="CK245" s="23">
        <v>165.16</v>
      </c>
      <c r="CL245" s="23">
        <v>299.89999999999998</v>
      </c>
      <c r="CM245" s="23">
        <v>39.92</v>
      </c>
      <c r="CN245" s="23">
        <v>23.87</v>
      </c>
      <c r="CO245" s="23">
        <v>31.9</v>
      </c>
      <c r="CP245" s="23">
        <v>8.7799999999999994</v>
      </c>
      <c r="CQ245" s="23">
        <v>0</v>
      </c>
    </row>
    <row r="246" spans="1:95" s="9" customFormat="1" ht="31.5" x14ac:dyDescent="0.25">
      <c r="A246" s="16" t="str">
        <f>"6/4"</f>
        <v>6/4</v>
      </c>
      <c r="B246" s="17" t="s">
        <v>150</v>
      </c>
      <c r="C246" s="18">
        <v>200</v>
      </c>
      <c r="D246" s="44">
        <v>7.7</v>
      </c>
      <c r="E246" s="44">
        <v>2.88</v>
      </c>
      <c r="F246" s="44">
        <v>8.43</v>
      </c>
      <c r="G246" s="44">
        <v>2.4300000000000002</v>
      </c>
      <c r="H246" s="44">
        <v>34.270000000000003</v>
      </c>
      <c r="I246" s="50">
        <v>239.97408799999999</v>
      </c>
      <c r="J246" s="44">
        <v>4.62</v>
      </c>
      <c r="K246" s="44">
        <v>0.11</v>
      </c>
      <c r="L246" s="44">
        <v>0</v>
      </c>
      <c r="M246" s="44">
        <v>0</v>
      </c>
      <c r="N246" s="44">
        <v>9.15</v>
      </c>
      <c r="O246" s="44">
        <v>22.84</v>
      </c>
      <c r="P246" s="44">
        <v>2.2799999999999998</v>
      </c>
      <c r="Q246" s="44">
        <v>0</v>
      </c>
      <c r="R246" s="44">
        <v>0</v>
      </c>
      <c r="S246" s="44">
        <v>0.1</v>
      </c>
      <c r="T246" s="44">
        <v>1.95</v>
      </c>
      <c r="U246" s="44">
        <v>249.82</v>
      </c>
      <c r="V246" s="44">
        <v>276.87</v>
      </c>
      <c r="W246" s="44">
        <v>139.63999999999999</v>
      </c>
      <c r="X246" s="44">
        <v>62.42</v>
      </c>
      <c r="Y246" s="44">
        <v>207.46</v>
      </c>
      <c r="Z246" s="44">
        <v>1.53</v>
      </c>
      <c r="AA246" s="44">
        <v>40</v>
      </c>
      <c r="AB246" s="44">
        <v>22.5</v>
      </c>
      <c r="AC246" s="44">
        <v>44.5</v>
      </c>
      <c r="AD246" s="44">
        <v>0.69</v>
      </c>
      <c r="AE246" s="44">
        <v>0.19</v>
      </c>
      <c r="AF246" s="44">
        <v>0.18</v>
      </c>
      <c r="AG246" s="44">
        <v>0.43</v>
      </c>
      <c r="AH246" s="44">
        <v>2.65</v>
      </c>
      <c r="AI246" s="44">
        <v>0.52</v>
      </c>
      <c r="AJ246" s="9">
        <v>0</v>
      </c>
      <c r="AK246" s="9">
        <v>221.58</v>
      </c>
      <c r="AL246" s="9">
        <v>158.03</v>
      </c>
      <c r="AM246" s="9">
        <v>252.64</v>
      </c>
      <c r="AN246" s="9">
        <v>166.85</v>
      </c>
      <c r="AO246" s="9">
        <v>48.66</v>
      </c>
      <c r="AP246" s="9">
        <v>151.26</v>
      </c>
      <c r="AQ246" s="9">
        <v>78.55</v>
      </c>
      <c r="AR246" s="9">
        <v>212.56</v>
      </c>
      <c r="AS246" s="9">
        <v>192.28</v>
      </c>
      <c r="AT246" s="9">
        <v>289.79000000000002</v>
      </c>
      <c r="AU246" s="9">
        <v>361.87</v>
      </c>
      <c r="AV246" s="9">
        <v>97.36</v>
      </c>
      <c r="AW246" s="9">
        <v>400.62</v>
      </c>
      <c r="AX246" s="9">
        <v>770.57</v>
      </c>
      <c r="AY246" s="9">
        <v>0</v>
      </c>
      <c r="AZ246" s="9">
        <v>253.62</v>
      </c>
      <c r="BA246" s="9">
        <v>204.13</v>
      </c>
      <c r="BB246" s="9">
        <v>175.71</v>
      </c>
      <c r="BC246" s="9">
        <v>111.03</v>
      </c>
      <c r="BD246" s="9">
        <v>0.13</v>
      </c>
      <c r="BE246" s="9">
        <v>0.06</v>
      </c>
      <c r="BF246" s="9">
        <v>0.03</v>
      </c>
      <c r="BG246" s="9">
        <v>7.0000000000000007E-2</v>
      </c>
      <c r="BH246" s="9">
        <v>0.08</v>
      </c>
      <c r="BI246" s="9">
        <v>0.4</v>
      </c>
      <c r="BJ246" s="9">
        <v>0</v>
      </c>
      <c r="BK246" s="9">
        <v>1.6</v>
      </c>
      <c r="BL246" s="9">
        <v>0</v>
      </c>
      <c r="BM246" s="9">
        <v>0.36</v>
      </c>
      <c r="BN246" s="9">
        <v>0</v>
      </c>
      <c r="BO246" s="9">
        <v>0</v>
      </c>
      <c r="BP246" s="9">
        <v>0</v>
      </c>
      <c r="BQ246" s="9">
        <v>0.08</v>
      </c>
      <c r="BR246" s="9">
        <v>0.11</v>
      </c>
      <c r="BS246" s="9">
        <v>1.72</v>
      </c>
      <c r="BT246" s="9">
        <v>0</v>
      </c>
      <c r="BU246" s="9">
        <v>0</v>
      </c>
      <c r="BV246" s="9">
        <v>0.94</v>
      </c>
      <c r="BW246" s="9">
        <v>0.02</v>
      </c>
      <c r="BX246" s="9">
        <v>0</v>
      </c>
      <c r="BY246" s="9">
        <v>0</v>
      </c>
      <c r="BZ246" s="9">
        <v>0</v>
      </c>
      <c r="CA246" s="9">
        <v>0</v>
      </c>
      <c r="CB246" s="9">
        <v>163.06</v>
      </c>
      <c r="CC246" s="19"/>
      <c r="CD246" s="19"/>
      <c r="CE246" s="9">
        <v>43.75</v>
      </c>
      <c r="CG246" s="9">
        <v>35.44</v>
      </c>
      <c r="CH246" s="9">
        <v>14.29</v>
      </c>
      <c r="CI246" s="9">
        <v>24.86</v>
      </c>
      <c r="CJ246" s="9">
        <v>2200.67</v>
      </c>
      <c r="CK246" s="9">
        <v>999.53</v>
      </c>
      <c r="CL246" s="9">
        <v>1600.1</v>
      </c>
      <c r="CM246" s="9">
        <v>35.65</v>
      </c>
      <c r="CN246" s="9">
        <v>17.670000000000002</v>
      </c>
      <c r="CO246" s="9">
        <v>26.66</v>
      </c>
      <c r="CP246" s="9">
        <v>4</v>
      </c>
      <c r="CQ246" s="9">
        <v>0.5</v>
      </c>
    </row>
    <row r="247" spans="1:95" s="10" customFormat="1" x14ac:dyDescent="0.25">
      <c r="A247" s="25"/>
      <c r="B247" s="26" t="s">
        <v>109</v>
      </c>
      <c r="C247" s="27">
        <f>SUM(C243:C246)</f>
        <v>420</v>
      </c>
      <c r="D247" s="45">
        <f t="shared" ref="D247:AI247" si="46">SUM(D243:D246)</f>
        <v>11.66</v>
      </c>
      <c r="E247" s="45">
        <f t="shared" si="46"/>
        <v>5.51</v>
      </c>
      <c r="F247" s="45">
        <f t="shared" si="46"/>
        <v>12.64</v>
      </c>
      <c r="G247" s="45">
        <f t="shared" si="46"/>
        <v>3.3800000000000003</v>
      </c>
      <c r="H247" s="45">
        <f t="shared" si="46"/>
        <v>54.39</v>
      </c>
      <c r="I247" s="51">
        <f t="shared" si="46"/>
        <v>372.48253678048781</v>
      </c>
      <c r="J247" s="45">
        <f t="shared" si="46"/>
        <v>6.3</v>
      </c>
      <c r="K247" s="45">
        <f t="shared" si="46"/>
        <v>0.11</v>
      </c>
      <c r="L247" s="45">
        <f t="shared" si="46"/>
        <v>0</v>
      </c>
      <c r="M247" s="45">
        <f t="shared" si="46"/>
        <v>0</v>
      </c>
      <c r="N247" s="45">
        <f t="shared" si="46"/>
        <v>18.89</v>
      </c>
      <c r="O247" s="45">
        <f t="shared" si="46"/>
        <v>32.08</v>
      </c>
      <c r="P247" s="45">
        <f t="shared" si="46"/>
        <v>3.42</v>
      </c>
      <c r="Q247" s="45">
        <f t="shared" si="46"/>
        <v>0</v>
      </c>
      <c r="R247" s="45">
        <f t="shared" si="46"/>
        <v>0</v>
      </c>
      <c r="S247" s="45">
        <f t="shared" si="46"/>
        <v>0.64</v>
      </c>
      <c r="T247" s="45">
        <f t="shared" si="46"/>
        <v>2.94</v>
      </c>
      <c r="U247" s="45">
        <f t="shared" si="46"/>
        <v>489.09</v>
      </c>
      <c r="V247" s="45">
        <f t="shared" si="46"/>
        <v>333.52</v>
      </c>
      <c r="W247" s="45">
        <f t="shared" si="46"/>
        <v>248.2</v>
      </c>
      <c r="X247" s="45">
        <f t="shared" si="46"/>
        <v>78.320000000000007</v>
      </c>
      <c r="Y247" s="45">
        <f t="shared" si="46"/>
        <v>293.86</v>
      </c>
      <c r="Z247" s="45">
        <f t="shared" si="46"/>
        <v>2.25</v>
      </c>
      <c r="AA247" s="45">
        <f t="shared" si="46"/>
        <v>61</v>
      </c>
      <c r="AB247" s="45">
        <f t="shared" si="46"/>
        <v>39.9</v>
      </c>
      <c r="AC247" s="45">
        <f t="shared" si="46"/>
        <v>68.39</v>
      </c>
      <c r="AD247" s="45">
        <f t="shared" si="46"/>
        <v>1.25</v>
      </c>
      <c r="AE247" s="45">
        <f t="shared" si="46"/>
        <v>0.24</v>
      </c>
      <c r="AF247" s="45">
        <f t="shared" si="46"/>
        <v>0.24</v>
      </c>
      <c r="AG247" s="45">
        <f t="shared" si="46"/>
        <v>0.92999999999999994</v>
      </c>
      <c r="AH247" s="45">
        <f t="shared" si="46"/>
        <v>4.24</v>
      </c>
      <c r="AI247" s="45">
        <f t="shared" si="46"/>
        <v>1.29</v>
      </c>
      <c r="AJ247" s="10">
        <v>0</v>
      </c>
      <c r="AK247" s="10">
        <v>490.78</v>
      </c>
      <c r="AL247" s="10">
        <v>391.51</v>
      </c>
      <c r="AM247" s="10">
        <v>660.5</v>
      </c>
      <c r="AN247" s="10">
        <v>385.58</v>
      </c>
      <c r="AO247" s="10">
        <v>140.02000000000001</v>
      </c>
      <c r="AP247" s="10">
        <v>317.54000000000002</v>
      </c>
      <c r="AQ247" s="10">
        <v>174.95</v>
      </c>
      <c r="AR247" s="10">
        <v>473.94</v>
      </c>
      <c r="AS247" s="10">
        <v>346.58</v>
      </c>
      <c r="AT247" s="10">
        <v>485.69</v>
      </c>
      <c r="AU247" s="10">
        <v>608.16999999999996</v>
      </c>
      <c r="AV247" s="10">
        <v>216.44</v>
      </c>
      <c r="AW247" s="10">
        <v>535.62</v>
      </c>
      <c r="AX247" s="10">
        <v>1985.07</v>
      </c>
      <c r="AY247" s="10">
        <v>0</v>
      </c>
      <c r="AZ247" s="10">
        <v>753.72</v>
      </c>
      <c r="BA247" s="10">
        <v>432.43</v>
      </c>
      <c r="BB247" s="10">
        <v>381.31</v>
      </c>
      <c r="BC247" s="10">
        <v>184.43</v>
      </c>
      <c r="BD247" s="10">
        <v>0.13</v>
      </c>
      <c r="BE247" s="10">
        <v>7.0000000000000007E-2</v>
      </c>
      <c r="BF247" s="10">
        <v>7.0000000000000007E-2</v>
      </c>
      <c r="BG247" s="10">
        <v>0.18</v>
      </c>
      <c r="BH247" s="10">
        <v>0.22</v>
      </c>
      <c r="BI247" s="10">
        <v>0.74</v>
      </c>
      <c r="BJ247" s="10">
        <v>0.04</v>
      </c>
      <c r="BK247" s="10">
        <v>2.39</v>
      </c>
      <c r="BL247" s="10">
        <v>0.01</v>
      </c>
      <c r="BM247" s="10">
        <v>0.56000000000000005</v>
      </c>
      <c r="BN247" s="10">
        <v>0.01</v>
      </c>
      <c r="BO247" s="10">
        <v>0</v>
      </c>
      <c r="BP247" s="10">
        <v>0</v>
      </c>
      <c r="BQ247" s="10">
        <v>0.12</v>
      </c>
      <c r="BR247" s="10">
        <v>0.19</v>
      </c>
      <c r="BS247" s="10">
        <v>2.59</v>
      </c>
      <c r="BT247" s="10">
        <v>0</v>
      </c>
      <c r="BU247" s="10">
        <v>0</v>
      </c>
      <c r="BV247" s="10">
        <v>1.27</v>
      </c>
      <c r="BW247" s="10">
        <v>0.03</v>
      </c>
      <c r="BX247" s="10">
        <v>0</v>
      </c>
      <c r="BY247" s="10">
        <v>0</v>
      </c>
      <c r="BZ247" s="10">
        <v>0</v>
      </c>
      <c r="CA247" s="10">
        <v>0</v>
      </c>
      <c r="CB247" s="10">
        <v>356.91</v>
      </c>
      <c r="CC247" s="8"/>
      <c r="CD247" s="8" t="e">
        <f>$I$247/#REF!*100</f>
        <v>#REF!</v>
      </c>
      <c r="CE247" s="10">
        <v>67.650000000000006</v>
      </c>
      <c r="CG247" s="10">
        <v>39.29</v>
      </c>
      <c r="CH247" s="10">
        <v>18.010000000000002</v>
      </c>
      <c r="CI247" s="10">
        <v>28.65</v>
      </c>
      <c r="CJ247" s="10">
        <v>3705.3</v>
      </c>
      <c r="CK247" s="10">
        <v>1754.29</v>
      </c>
      <c r="CL247" s="10">
        <v>2729.79</v>
      </c>
      <c r="CM247" s="10">
        <v>81.66</v>
      </c>
      <c r="CN247" s="10">
        <v>47.07</v>
      </c>
      <c r="CO247" s="10">
        <v>64.36</v>
      </c>
      <c r="CP247" s="10">
        <v>12.78</v>
      </c>
      <c r="CQ247" s="10">
        <v>0.5</v>
      </c>
    </row>
    <row r="248" spans="1:95" x14ac:dyDescent="0.25">
      <c r="B248" s="14" t="s">
        <v>167</v>
      </c>
    </row>
    <row r="249" spans="1:95" s="23" customFormat="1" x14ac:dyDescent="0.25">
      <c r="A249" s="20" t="str">
        <f>"1"</f>
        <v>1</v>
      </c>
      <c r="B249" s="21" t="s">
        <v>151</v>
      </c>
      <c r="C249" s="22">
        <v>100</v>
      </c>
      <c r="D249" s="43">
        <v>0.47</v>
      </c>
      <c r="E249" s="43">
        <v>0</v>
      </c>
      <c r="F249" s="43">
        <v>0.12</v>
      </c>
      <c r="G249" s="43">
        <v>0</v>
      </c>
      <c r="H249" s="43">
        <v>7.07</v>
      </c>
      <c r="I249" s="49">
        <v>31.918800000000001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7.07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43">
        <v>0</v>
      </c>
      <c r="Z249" s="43">
        <v>0</v>
      </c>
      <c r="AA249" s="43">
        <v>0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4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0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0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0</v>
      </c>
      <c r="CB249" s="23">
        <v>95.11</v>
      </c>
      <c r="CC249" s="24"/>
      <c r="CD249" s="24"/>
      <c r="CE249" s="23">
        <v>0</v>
      </c>
      <c r="CG249" s="23">
        <v>0</v>
      </c>
      <c r="CH249" s="23">
        <v>0</v>
      </c>
      <c r="CI249" s="23">
        <v>0</v>
      </c>
      <c r="CJ249" s="23">
        <v>0</v>
      </c>
      <c r="CK249" s="23">
        <v>0</v>
      </c>
      <c r="CL249" s="23">
        <v>0</v>
      </c>
      <c r="CM249" s="23">
        <v>0</v>
      </c>
      <c r="CN249" s="23">
        <v>0</v>
      </c>
      <c r="CO249" s="23">
        <v>0</v>
      </c>
      <c r="CP249" s="23">
        <v>0</v>
      </c>
      <c r="CQ249" s="23">
        <v>0</v>
      </c>
    </row>
    <row r="250" spans="1:95" s="9" customFormat="1" x14ac:dyDescent="0.25">
      <c r="A250" s="16" t="str">
        <f>"-"</f>
        <v>-</v>
      </c>
      <c r="B250" s="17" t="s">
        <v>126</v>
      </c>
      <c r="C250" s="18">
        <v>20</v>
      </c>
      <c r="D250" s="44">
        <v>0.42</v>
      </c>
      <c r="E250" s="44">
        <v>0</v>
      </c>
      <c r="F250" s="44">
        <v>2.62</v>
      </c>
      <c r="G250" s="44">
        <v>0</v>
      </c>
      <c r="H250" s="44">
        <v>11.46</v>
      </c>
      <c r="I250" s="50">
        <v>70.08</v>
      </c>
      <c r="J250" s="44">
        <v>0.42</v>
      </c>
      <c r="K250" s="44">
        <v>0</v>
      </c>
      <c r="L250" s="44">
        <v>0</v>
      </c>
      <c r="M250" s="44">
        <v>0</v>
      </c>
      <c r="N250" s="44">
        <v>5</v>
      </c>
      <c r="O250" s="44">
        <v>6</v>
      </c>
      <c r="P250" s="44">
        <v>0.46</v>
      </c>
      <c r="Q250" s="44">
        <v>0</v>
      </c>
      <c r="R250" s="44">
        <v>0</v>
      </c>
      <c r="S250" s="44">
        <v>0.1</v>
      </c>
      <c r="T250" s="44">
        <v>0.2</v>
      </c>
      <c r="U250" s="44">
        <v>66</v>
      </c>
      <c r="V250" s="44">
        <v>22</v>
      </c>
      <c r="W250" s="44">
        <v>5.8</v>
      </c>
      <c r="X250" s="44">
        <v>4</v>
      </c>
      <c r="Y250" s="44">
        <v>18</v>
      </c>
      <c r="Z250" s="44">
        <v>0.42</v>
      </c>
      <c r="AA250" s="44">
        <v>2</v>
      </c>
      <c r="AB250" s="44">
        <v>1.6</v>
      </c>
      <c r="AC250" s="44">
        <v>2.2000000000000002</v>
      </c>
      <c r="AD250" s="44">
        <v>0.7</v>
      </c>
      <c r="AE250" s="44">
        <v>0.02</v>
      </c>
      <c r="AF250" s="44">
        <v>0.01</v>
      </c>
      <c r="AG250" s="44">
        <v>0.14000000000000001</v>
      </c>
      <c r="AH250" s="44">
        <v>0.38</v>
      </c>
      <c r="AI250" s="44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9"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0.9</v>
      </c>
      <c r="CC250" s="19"/>
      <c r="CD250" s="19"/>
      <c r="CE250" s="9">
        <v>2.27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v>0</v>
      </c>
      <c r="CN250" s="9">
        <v>0</v>
      </c>
      <c r="CO250" s="9">
        <v>0</v>
      </c>
      <c r="CP250" s="9">
        <v>0</v>
      </c>
      <c r="CQ250" s="9">
        <v>0</v>
      </c>
    </row>
    <row r="251" spans="1:95" s="10" customFormat="1" x14ac:dyDescent="0.25">
      <c r="A251" s="25"/>
      <c r="B251" s="26" t="s">
        <v>168</v>
      </c>
      <c r="C251" s="27">
        <f>SUM(C249:C250)</f>
        <v>120</v>
      </c>
      <c r="D251" s="45">
        <f t="shared" ref="D251:AI251" si="47">SUM(D249:D250)</f>
        <v>0.8899999999999999</v>
      </c>
      <c r="E251" s="45">
        <f t="shared" si="47"/>
        <v>0</v>
      </c>
      <c r="F251" s="45">
        <f t="shared" si="47"/>
        <v>2.74</v>
      </c>
      <c r="G251" s="45">
        <f t="shared" si="47"/>
        <v>0</v>
      </c>
      <c r="H251" s="45">
        <f t="shared" si="47"/>
        <v>18.53</v>
      </c>
      <c r="I251" s="51">
        <f t="shared" si="47"/>
        <v>101.9988</v>
      </c>
      <c r="J251" s="45">
        <f t="shared" si="47"/>
        <v>0.42</v>
      </c>
      <c r="K251" s="45">
        <f t="shared" si="47"/>
        <v>0</v>
      </c>
      <c r="L251" s="45">
        <f t="shared" si="47"/>
        <v>0</v>
      </c>
      <c r="M251" s="45">
        <f t="shared" si="47"/>
        <v>0</v>
      </c>
      <c r="N251" s="45">
        <f t="shared" si="47"/>
        <v>5</v>
      </c>
      <c r="O251" s="45">
        <f t="shared" si="47"/>
        <v>13.07</v>
      </c>
      <c r="P251" s="45">
        <f t="shared" si="47"/>
        <v>0.46</v>
      </c>
      <c r="Q251" s="45">
        <f t="shared" si="47"/>
        <v>0</v>
      </c>
      <c r="R251" s="45">
        <f t="shared" si="47"/>
        <v>0</v>
      </c>
      <c r="S251" s="45">
        <f t="shared" si="47"/>
        <v>0.1</v>
      </c>
      <c r="T251" s="45">
        <f t="shared" si="47"/>
        <v>0.2</v>
      </c>
      <c r="U251" s="45">
        <f t="shared" si="47"/>
        <v>66</v>
      </c>
      <c r="V251" s="45">
        <f t="shared" si="47"/>
        <v>22</v>
      </c>
      <c r="W251" s="45">
        <f t="shared" si="47"/>
        <v>5.8</v>
      </c>
      <c r="X251" s="45">
        <f t="shared" si="47"/>
        <v>4</v>
      </c>
      <c r="Y251" s="45">
        <f t="shared" si="47"/>
        <v>18</v>
      </c>
      <c r="Z251" s="45">
        <f t="shared" si="47"/>
        <v>0.42</v>
      </c>
      <c r="AA251" s="45">
        <f t="shared" si="47"/>
        <v>2</v>
      </c>
      <c r="AB251" s="45">
        <f t="shared" si="47"/>
        <v>1.6</v>
      </c>
      <c r="AC251" s="45">
        <f t="shared" si="47"/>
        <v>2.2000000000000002</v>
      </c>
      <c r="AD251" s="45">
        <f t="shared" si="47"/>
        <v>0.7</v>
      </c>
      <c r="AE251" s="45">
        <f t="shared" si="47"/>
        <v>0.02</v>
      </c>
      <c r="AF251" s="45">
        <f t="shared" si="47"/>
        <v>0.01</v>
      </c>
      <c r="AG251" s="45">
        <f t="shared" si="47"/>
        <v>0.14000000000000001</v>
      </c>
      <c r="AH251" s="45">
        <f t="shared" si="47"/>
        <v>0.38</v>
      </c>
      <c r="AI251" s="45">
        <f t="shared" si="47"/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96.01</v>
      </c>
      <c r="CC251" s="8"/>
      <c r="CD251" s="8" t="e">
        <f>$I$251/#REF!*100</f>
        <v>#REF!</v>
      </c>
      <c r="CE251" s="10">
        <v>2.27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</row>
    <row r="252" spans="1:95" x14ac:dyDescent="0.25">
      <c r="B252" s="14" t="s">
        <v>110</v>
      </c>
    </row>
    <row r="253" spans="1:95" s="23" customFormat="1" x14ac:dyDescent="0.25">
      <c r="A253" s="20" t="str">
        <f>"-"</f>
        <v>-</v>
      </c>
      <c r="B253" s="21" t="s">
        <v>111</v>
      </c>
      <c r="C253" s="22">
        <v>20</v>
      </c>
      <c r="D253" s="43">
        <v>1.22</v>
      </c>
      <c r="E253" s="43">
        <v>0</v>
      </c>
      <c r="F253" s="43">
        <v>0.12</v>
      </c>
      <c r="G253" s="43">
        <v>0.13</v>
      </c>
      <c r="H253" s="43">
        <v>7.38</v>
      </c>
      <c r="I253" s="49">
        <v>36.031199999999998</v>
      </c>
      <c r="J253" s="43">
        <v>0</v>
      </c>
      <c r="K253" s="43">
        <v>0</v>
      </c>
      <c r="L253" s="43">
        <v>0</v>
      </c>
      <c r="M253" s="43">
        <v>0</v>
      </c>
      <c r="N253" s="43">
        <v>0.22</v>
      </c>
      <c r="O253" s="43">
        <v>7.12</v>
      </c>
      <c r="P253" s="43">
        <v>0.04</v>
      </c>
      <c r="Q253" s="43">
        <v>0</v>
      </c>
      <c r="R253" s="43">
        <v>0</v>
      </c>
      <c r="S253" s="43">
        <v>0</v>
      </c>
      <c r="T253" s="43">
        <v>0.36</v>
      </c>
      <c r="U253" s="43">
        <v>0</v>
      </c>
      <c r="V253" s="43">
        <v>0</v>
      </c>
      <c r="W253" s="43">
        <v>0</v>
      </c>
      <c r="X253" s="43">
        <v>0</v>
      </c>
      <c r="Y253" s="43">
        <v>0</v>
      </c>
      <c r="Z253" s="43">
        <v>0</v>
      </c>
      <c r="AA253" s="43">
        <v>0</v>
      </c>
      <c r="AB253" s="43">
        <v>0</v>
      </c>
      <c r="AC253" s="43">
        <v>0</v>
      </c>
      <c r="AD253" s="43">
        <v>0</v>
      </c>
      <c r="AE253" s="43">
        <v>0</v>
      </c>
      <c r="AF253" s="43">
        <v>0</v>
      </c>
      <c r="AG253" s="43">
        <v>0</v>
      </c>
      <c r="AH253" s="43">
        <v>0</v>
      </c>
      <c r="AI253" s="43">
        <v>0</v>
      </c>
      <c r="AJ253" s="23">
        <v>0</v>
      </c>
      <c r="AK253" s="23">
        <v>63.86</v>
      </c>
      <c r="AL253" s="23">
        <v>66.47</v>
      </c>
      <c r="AM253" s="23">
        <v>101.79</v>
      </c>
      <c r="AN253" s="23">
        <v>33.76</v>
      </c>
      <c r="AO253" s="23">
        <v>20.010000000000002</v>
      </c>
      <c r="AP253" s="23">
        <v>40.020000000000003</v>
      </c>
      <c r="AQ253" s="23">
        <v>15.14</v>
      </c>
      <c r="AR253" s="23">
        <v>72.38</v>
      </c>
      <c r="AS253" s="23">
        <v>44.89</v>
      </c>
      <c r="AT253" s="23">
        <v>62.64</v>
      </c>
      <c r="AU253" s="23">
        <v>51.68</v>
      </c>
      <c r="AV253" s="23">
        <v>27.14</v>
      </c>
      <c r="AW253" s="23">
        <v>48.02</v>
      </c>
      <c r="AX253" s="23">
        <v>401.59</v>
      </c>
      <c r="AY253" s="23">
        <v>0</v>
      </c>
      <c r="AZ253" s="23">
        <v>130.85</v>
      </c>
      <c r="BA253" s="23">
        <v>56.9</v>
      </c>
      <c r="BB253" s="23">
        <v>37.76</v>
      </c>
      <c r="BC253" s="23">
        <v>29.93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0.02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0.01</v>
      </c>
      <c r="BT253" s="23">
        <v>0</v>
      </c>
      <c r="BU253" s="23">
        <v>0</v>
      </c>
      <c r="BV253" s="23">
        <v>0.06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7.82</v>
      </c>
      <c r="CC253" s="24"/>
      <c r="CD253" s="24"/>
      <c r="CE253" s="23">
        <v>0</v>
      </c>
      <c r="CG253" s="23">
        <v>0</v>
      </c>
      <c r="CH253" s="23">
        <v>0</v>
      </c>
      <c r="CI253" s="23">
        <v>0</v>
      </c>
      <c r="CJ253" s="23">
        <v>380</v>
      </c>
      <c r="CK253" s="23">
        <v>146.4</v>
      </c>
      <c r="CL253" s="23">
        <v>263.2</v>
      </c>
      <c r="CM253" s="23">
        <v>3.04</v>
      </c>
      <c r="CN253" s="23">
        <v>3.04</v>
      </c>
      <c r="CO253" s="23">
        <v>3.04</v>
      </c>
      <c r="CP253" s="23">
        <v>0</v>
      </c>
      <c r="CQ253" s="23">
        <v>0</v>
      </c>
    </row>
    <row r="254" spans="1:95" s="23" customFormat="1" x14ac:dyDescent="0.25">
      <c r="A254" s="20" t="str">
        <f>"-"</f>
        <v>-</v>
      </c>
      <c r="B254" s="21" t="s">
        <v>112</v>
      </c>
      <c r="C254" s="22">
        <v>30</v>
      </c>
      <c r="D254" s="43">
        <v>1.8</v>
      </c>
      <c r="E254" s="43">
        <v>0</v>
      </c>
      <c r="F254" s="43">
        <v>0.36</v>
      </c>
      <c r="G254" s="43">
        <v>0.36</v>
      </c>
      <c r="H254" s="43">
        <v>12.51</v>
      </c>
      <c r="I254" s="49">
        <v>57.293999999999997</v>
      </c>
      <c r="J254" s="43">
        <v>0.06</v>
      </c>
      <c r="K254" s="43">
        <v>0</v>
      </c>
      <c r="L254" s="43">
        <v>0</v>
      </c>
      <c r="M254" s="43">
        <v>0</v>
      </c>
      <c r="N254" s="43">
        <v>0.36</v>
      </c>
      <c r="O254" s="43">
        <v>9.66</v>
      </c>
      <c r="P254" s="43">
        <v>2.4900000000000002</v>
      </c>
      <c r="Q254" s="43">
        <v>0</v>
      </c>
      <c r="R254" s="43">
        <v>0</v>
      </c>
      <c r="S254" s="43">
        <v>0.3</v>
      </c>
      <c r="T254" s="43">
        <v>0.75</v>
      </c>
      <c r="U254" s="43">
        <v>183</v>
      </c>
      <c r="V254" s="43">
        <v>73.5</v>
      </c>
      <c r="W254" s="43">
        <v>10.5</v>
      </c>
      <c r="X254" s="43">
        <v>14.1</v>
      </c>
      <c r="Y254" s="43">
        <v>47.4</v>
      </c>
      <c r="Z254" s="43">
        <v>1.17</v>
      </c>
      <c r="AA254" s="43">
        <v>0</v>
      </c>
      <c r="AB254" s="43">
        <v>1.5</v>
      </c>
      <c r="AC254" s="43">
        <v>0.3</v>
      </c>
      <c r="AD254" s="43">
        <v>0.42</v>
      </c>
      <c r="AE254" s="43">
        <v>0.05</v>
      </c>
      <c r="AF254" s="43">
        <v>0.02</v>
      </c>
      <c r="AG254" s="43">
        <v>0.21</v>
      </c>
      <c r="AH254" s="43">
        <v>0.6</v>
      </c>
      <c r="AI254" s="43">
        <v>0</v>
      </c>
      <c r="AJ254" s="23">
        <v>0</v>
      </c>
      <c r="AK254" s="23">
        <v>96.6</v>
      </c>
      <c r="AL254" s="23">
        <v>74.400000000000006</v>
      </c>
      <c r="AM254" s="23">
        <v>128.1</v>
      </c>
      <c r="AN254" s="23">
        <v>66.900000000000006</v>
      </c>
      <c r="AO254" s="23">
        <v>27.9</v>
      </c>
      <c r="AP254" s="23">
        <v>59.4</v>
      </c>
      <c r="AQ254" s="23">
        <v>24</v>
      </c>
      <c r="AR254" s="23">
        <v>111.3</v>
      </c>
      <c r="AS254" s="23">
        <v>89.1</v>
      </c>
      <c r="AT254" s="23">
        <v>87.3</v>
      </c>
      <c r="AU254" s="23">
        <v>139.19999999999999</v>
      </c>
      <c r="AV254" s="23">
        <v>37.200000000000003</v>
      </c>
      <c r="AW254" s="23">
        <v>93</v>
      </c>
      <c r="AX254" s="23">
        <v>467.7</v>
      </c>
      <c r="AY254" s="23">
        <v>0</v>
      </c>
      <c r="AZ254" s="23">
        <v>157.80000000000001</v>
      </c>
      <c r="BA254" s="23">
        <v>87.3</v>
      </c>
      <c r="BB254" s="23">
        <v>54</v>
      </c>
      <c r="BC254" s="23">
        <v>39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0.04</v>
      </c>
      <c r="BL254" s="23">
        <v>0</v>
      </c>
      <c r="BM254" s="23">
        <v>0</v>
      </c>
      <c r="BN254" s="23">
        <v>0.01</v>
      </c>
      <c r="BO254" s="23">
        <v>0</v>
      </c>
      <c r="BP254" s="23">
        <v>0</v>
      </c>
      <c r="BQ254" s="23">
        <v>0</v>
      </c>
      <c r="BR254" s="23">
        <v>0</v>
      </c>
      <c r="BS254" s="23">
        <v>0.03</v>
      </c>
      <c r="BT254" s="23">
        <v>0</v>
      </c>
      <c r="BU254" s="23">
        <v>0</v>
      </c>
      <c r="BV254" s="23">
        <v>0.14000000000000001</v>
      </c>
      <c r="BW254" s="23">
        <v>0.02</v>
      </c>
      <c r="BX254" s="23">
        <v>0</v>
      </c>
      <c r="BY254" s="23">
        <v>0</v>
      </c>
      <c r="BZ254" s="23">
        <v>0</v>
      </c>
      <c r="CA254" s="23">
        <v>0</v>
      </c>
      <c r="CB254" s="23">
        <v>14.1</v>
      </c>
      <c r="CC254" s="24"/>
      <c r="CD254" s="24"/>
      <c r="CE254" s="23">
        <v>0.25</v>
      </c>
      <c r="CG254" s="23">
        <v>4</v>
      </c>
      <c r="CH254" s="23">
        <v>4</v>
      </c>
      <c r="CI254" s="23">
        <v>4</v>
      </c>
      <c r="CJ254" s="23">
        <v>760</v>
      </c>
      <c r="CK254" s="23">
        <v>292.8</v>
      </c>
      <c r="CL254" s="23">
        <v>526.4</v>
      </c>
      <c r="CM254" s="23">
        <v>7.6</v>
      </c>
      <c r="CN254" s="23">
        <v>6.32</v>
      </c>
      <c r="CO254" s="23">
        <v>6.96</v>
      </c>
      <c r="CP254" s="23">
        <v>0</v>
      </c>
      <c r="CQ254" s="23">
        <v>0</v>
      </c>
    </row>
    <row r="255" spans="1:95" s="23" customFormat="1" x14ac:dyDescent="0.25">
      <c r="A255" s="20" t="str">
        <f>"3/10"</f>
        <v>3/10</v>
      </c>
      <c r="B255" s="21" t="s">
        <v>127</v>
      </c>
      <c r="C255" s="22">
        <v>180</v>
      </c>
      <c r="D255" s="43">
        <v>0.14000000000000001</v>
      </c>
      <c r="E255" s="43">
        <v>0</v>
      </c>
      <c r="F255" s="43">
        <v>0.14000000000000001</v>
      </c>
      <c r="G255" s="43">
        <v>0.14000000000000001</v>
      </c>
      <c r="H255" s="43">
        <v>17.27</v>
      </c>
      <c r="I255" s="49">
        <v>67.290731999999991</v>
      </c>
      <c r="J255" s="43">
        <v>0.04</v>
      </c>
      <c r="K255" s="43">
        <v>0</v>
      </c>
      <c r="L255" s="43">
        <v>0</v>
      </c>
      <c r="M255" s="43">
        <v>0</v>
      </c>
      <c r="N255" s="43">
        <v>16.38</v>
      </c>
      <c r="O255" s="43">
        <v>0.27</v>
      </c>
      <c r="P255" s="43">
        <v>0.62</v>
      </c>
      <c r="Q255" s="43">
        <v>0</v>
      </c>
      <c r="R255" s="43">
        <v>0</v>
      </c>
      <c r="S255" s="43">
        <v>0.28999999999999998</v>
      </c>
      <c r="T255" s="43">
        <v>0.19</v>
      </c>
      <c r="U255" s="43">
        <v>9.4</v>
      </c>
      <c r="V255" s="43">
        <v>99.48</v>
      </c>
      <c r="W255" s="43">
        <v>5.98</v>
      </c>
      <c r="X255" s="43">
        <v>3.08</v>
      </c>
      <c r="Y255" s="43">
        <v>3.68</v>
      </c>
      <c r="Z255" s="43">
        <v>0.81</v>
      </c>
      <c r="AA255" s="43">
        <v>0</v>
      </c>
      <c r="AB255" s="43">
        <v>9.7200000000000006</v>
      </c>
      <c r="AC255" s="43">
        <v>1.8</v>
      </c>
      <c r="AD255" s="43">
        <v>7.0000000000000007E-2</v>
      </c>
      <c r="AE255" s="43">
        <v>0.01</v>
      </c>
      <c r="AF255" s="43">
        <v>0.01</v>
      </c>
      <c r="AG255" s="43">
        <v>0.09</v>
      </c>
      <c r="AH255" s="43">
        <v>0.14000000000000001</v>
      </c>
      <c r="AI255" s="43">
        <v>1.44</v>
      </c>
      <c r="AJ255" s="23">
        <v>0</v>
      </c>
      <c r="AK255" s="23">
        <v>4.2300000000000004</v>
      </c>
      <c r="AL255" s="23">
        <v>4.59</v>
      </c>
      <c r="AM255" s="23">
        <v>6.7</v>
      </c>
      <c r="AN255" s="23">
        <v>6.35</v>
      </c>
      <c r="AO255" s="23">
        <v>1.06</v>
      </c>
      <c r="AP255" s="23">
        <v>3.88</v>
      </c>
      <c r="AQ255" s="23">
        <v>1.06</v>
      </c>
      <c r="AR255" s="23">
        <v>3.18</v>
      </c>
      <c r="AS255" s="23">
        <v>6</v>
      </c>
      <c r="AT255" s="23">
        <v>3.53</v>
      </c>
      <c r="AU255" s="23">
        <v>27.52</v>
      </c>
      <c r="AV255" s="23">
        <v>2.4700000000000002</v>
      </c>
      <c r="AW255" s="23">
        <v>4.9400000000000004</v>
      </c>
      <c r="AX255" s="23">
        <v>14.82</v>
      </c>
      <c r="AY255" s="23">
        <v>0</v>
      </c>
      <c r="AZ255" s="23">
        <v>4.59</v>
      </c>
      <c r="BA255" s="23">
        <v>5.64</v>
      </c>
      <c r="BB255" s="23">
        <v>2.12</v>
      </c>
      <c r="BC255" s="23">
        <v>1.76</v>
      </c>
      <c r="BD255" s="23">
        <v>0</v>
      </c>
      <c r="BE255" s="23">
        <v>0</v>
      </c>
      <c r="BF255" s="23">
        <v>0</v>
      </c>
      <c r="BG255" s="23">
        <v>0</v>
      </c>
      <c r="BH255" s="23">
        <v>0</v>
      </c>
      <c r="BI255" s="23">
        <v>0</v>
      </c>
      <c r="BJ255" s="23">
        <v>0</v>
      </c>
      <c r="BK255" s="23">
        <v>0</v>
      </c>
      <c r="BL255" s="23">
        <v>0</v>
      </c>
      <c r="BM255" s="23">
        <v>0</v>
      </c>
      <c r="BN255" s="23">
        <v>0</v>
      </c>
      <c r="BO255" s="23">
        <v>0</v>
      </c>
      <c r="BP255" s="23">
        <v>0</v>
      </c>
      <c r="BQ255" s="23">
        <v>0</v>
      </c>
      <c r="BR255" s="23">
        <v>0</v>
      </c>
      <c r="BS255" s="23">
        <v>0</v>
      </c>
      <c r="BT255" s="23">
        <v>0</v>
      </c>
      <c r="BU255" s="23">
        <v>0</v>
      </c>
      <c r="BV255" s="23">
        <v>0</v>
      </c>
      <c r="BW255" s="23">
        <v>0</v>
      </c>
      <c r="BX255" s="23">
        <v>0</v>
      </c>
      <c r="BY255" s="23">
        <v>0</v>
      </c>
      <c r="BZ255" s="23">
        <v>0</v>
      </c>
      <c r="CA255" s="23">
        <v>0</v>
      </c>
      <c r="CB255" s="23">
        <v>220.08</v>
      </c>
      <c r="CC255" s="24"/>
      <c r="CD255" s="24"/>
      <c r="CE255" s="23">
        <v>1.62</v>
      </c>
      <c r="CG255" s="23">
        <v>4.5</v>
      </c>
      <c r="CH255" s="23">
        <v>4.5</v>
      </c>
      <c r="CI255" s="23">
        <v>4.5</v>
      </c>
      <c r="CJ255" s="23">
        <v>432</v>
      </c>
      <c r="CK255" s="23">
        <v>208.98</v>
      </c>
      <c r="CL255" s="23">
        <v>320.49</v>
      </c>
      <c r="CM255" s="23">
        <v>41.2</v>
      </c>
      <c r="CN255" s="23">
        <v>24.19</v>
      </c>
      <c r="CO255" s="23">
        <v>32.700000000000003</v>
      </c>
      <c r="CP255" s="23">
        <v>13.5</v>
      </c>
      <c r="CQ255" s="23">
        <v>0</v>
      </c>
    </row>
    <row r="256" spans="1:95" s="23" customFormat="1" ht="31.5" x14ac:dyDescent="0.25">
      <c r="A256" s="20" t="str">
        <f>"32/1"</f>
        <v>32/1</v>
      </c>
      <c r="B256" s="21" t="s">
        <v>128</v>
      </c>
      <c r="C256" s="22">
        <v>50</v>
      </c>
      <c r="D256" s="43">
        <v>0.69</v>
      </c>
      <c r="E256" s="43">
        <v>0</v>
      </c>
      <c r="F256" s="43">
        <v>2.98</v>
      </c>
      <c r="G256" s="43">
        <v>2.98</v>
      </c>
      <c r="H256" s="43">
        <v>4.51</v>
      </c>
      <c r="I256" s="49">
        <v>44.932072920000003</v>
      </c>
      <c r="J256" s="43">
        <v>0.38</v>
      </c>
      <c r="K256" s="43">
        <v>1.95</v>
      </c>
      <c r="L256" s="43">
        <v>0</v>
      </c>
      <c r="M256" s="43">
        <v>0</v>
      </c>
      <c r="N256" s="43">
        <v>3.37</v>
      </c>
      <c r="O256" s="43">
        <v>0.04</v>
      </c>
      <c r="P256" s="43">
        <v>1.0900000000000001</v>
      </c>
      <c r="Q256" s="43">
        <v>0</v>
      </c>
      <c r="R256" s="43">
        <v>0</v>
      </c>
      <c r="S256" s="43">
        <v>0.05</v>
      </c>
      <c r="T256" s="43">
        <v>0.73</v>
      </c>
      <c r="U256" s="43">
        <v>111.56</v>
      </c>
      <c r="V256" s="43">
        <v>111.68</v>
      </c>
      <c r="W256" s="43">
        <v>17.04</v>
      </c>
      <c r="X256" s="43">
        <v>9.65</v>
      </c>
      <c r="Y256" s="43">
        <v>19</v>
      </c>
      <c r="Z256" s="43">
        <v>0.62</v>
      </c>
      <c r="AA256" s="43">
        <v>0</v>
      </c>
      <c r="AB256" s="43">
        <v>4.12</v>
      </c>
      <c r="AC256" s="43">
        <v>0.99</v>
      </c>
      <c r="AD256" s="43">
        <v>1.37</v>
      </c>
      <c r="AE256" s="43">
        <v>0.01</v>
      </c>
      <c r="AF256" s="43">
        <v>0.02</v>
      </c>
      <c r="AG256" s="43">
        <v>7.0000000000000007E-2</v>
      </c>
      <c r="AH256" s="43">
        <v>0.2</v>
      </c>
      <c r="AI256" s="43">
        <v>0.97</v>
      </c>
      <c r="AJ256" s="23">
        <v>0</v>
      </c>
      <c r="AK256" s="23">
        <v>24.4</v>
      </c>
      <c r="AL256" s="23">
        <v>27.62</v>
      </c>
      <c r="AM256" s="23">
        <v>30.85</v>
      </c>
      <c r="AN256" s="23">
        <v>42.35</v>
      </c>
      <c r="AO256" s="23">
        <v>9.2100000000000009</v>
      </c>
      <c r="AP256" s="23">
        <v>24.4</v>
      </c>
      <c r="AQ256" s="23">
        <v>5.98</v>
      </c>
      <c r="AR256" s="23">
        <v>20.72</v>
      </c>
      <c r="AS256" s="23">
        <v>18.420000000000002</v>
      </c>
      <c r="AT256" s="23">
        <v>33.61</v>
      </c>
      <c r="AU256" s="23">
        <v>151</v>
      </c>
      <c r="AV256" s="23">
        <v>6.45</v>
      </c>
      <c r="AW256" s="23">
        <v>17.489999999999998</v>
      </c>
      <c r="AX256" s="23">
        <v>126.14</v>
      </c>
      <c r="AY256" s="23">
        <v>0</v>
      </c>
      <c r="AZ256" s="23">
        <v>21.64</v>
      </c>
      <c r="BA256" s="23">
        <v>29</v>
      </c>
      <c r="BB256" s="23">
        <v>23.02</v>
      </c>
      <c r="BC256" s="23">
        <v>6.91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0.18</v>
      </c>
      <c r="BL256" s="23">
        <v>0</v>
      </c>
      <c r="BM256" s="23">
        <v>0.12</v>
      </c>
      <c r="BN256" s="23">
        <v>0.01</v>
      </c>
      <c r="BO256" s="23">
        <v>0.02</v>
      </c>
      <c r="BP256" s="23">
        <v>0</v>
      </c>
      <c r="BQ256" s="23">
        <v>0</v>
      </c>
      <c r="BR256" s="23">
        <v>0</v>
      </c>
      <c r="BS256" s="23">
        <v>0.7</v>
      </c>
      <c r="BT256" s="23">
        <v>0</v>
      </c>
      <c r="BU256" s="23">
        <v>0</v>
      </c>
      <c r="BV256" s="23">
        <v>1.73</v>
      </c>
      <c r="BW256" s="23">
        <v>0</v>
      </c>
      <c r="BX256" s="23">
        <v>0</v>
      </c>
      <c r="BY256" s="23">
        <v>0</v>
      </c>
      <c r="BZ256" s="23">
        <v>0</v>
      </c>
      <c r="CA256" s="23">
        <v>0</v>
      </c>
      <c r="CB256" s="23">
        <v>42.53</v>
      </c>
      <c r="CC256" s="24"/>
      <c r="CD256" s="24"/>
      <c r="CE256" s="23">
        <v>0.69</v>
      </c>
      <c r="CG256" s="23">
        <v>13.58</v>
      </c>
      <c r="CH256" s="23">
        <v>8.49</v>
      </c>
      <c r="CI256" s="23">
        <v>11.04</v>
      </c>
      <c r="CJ256" s="23">
        <v>427.16</v>
      </c>
      <c r="CK256" s="23">
        <v>102.19</v>
      </c>
      <c r="CL256" s="23">
        <v>264.68</v>
      </c>
      <c r="CM256" s="23">
        <v>2.0499999999999998</v>
      </c>
      <c r="CN256" s="23">
        <v>1.3</v>
      </c>
      <c r="CO256" s="23">
        <v>1.67</v>
      </c>
      <c r="CP256" s="23">
        <v>0</v>
      </c>
      <c r="CQ256" s="23">
        <v>0.25</v>
      </c>
    </row>
    <row r="257" spans="1:95" s="23" customFormat="1" ht="31.5" x14ac:dyDescent="0.25">
      <c r="A257" s="20" t="str">
        <f>"7/2"</f>
        <v>7/2</v>
      </c>
      <c r="B257" s="21" t="s">
        <v>152</v>
      </c>
      <c r="C257" s="22">
        <v>180</v>
      </c>
      <c r="D257" s="43">
        <v>2.19</v>
      </c>
      <c r="E257" s="43">
        <v>5.86</v>
      </c>
      <c r="F257" s="43">
        <v>5.86</v>
      </c>
      <c r="G257" s="43">
        <v>1.94</v>
      </c>
      <c r="H257" s="43">
        <v>7.09</v>
      </c>
      <c r="I257" s="49">
        <v>87.293471112000006</v>
      </c>
      <c r="J257" s="43">
        <v>1.6</v>
      </c>
      <c r="K257" s="43">
        <v>1.17</v>
      </c>
      <c r="L257" s="43">
        <v>0</v>
      </c>
      <c r="M257" s="43">
        <v>0</v>
      </c>
      <c r="N257" s="43">
        <v>3.14</v>
      </c>
      <c r="O257" s="43">
        <v>2.52</v>
      </c>
      <c r="P257" s="43">
        <v>1.43</v>
      </c>
      <c r="Q257" s="43">
        <v>0</v>
      </c>
      <c r="R257" s="43">
        <v>0</v>
      </c>
      <c r="S257" s="43">
        <v>0.21</v>
      </c>
      <c r="T257" s="43">
        <v>1.75</v>
      </c>
      <c r="U257" s="43">
        <v>426.98</v>
      </c>
      <c r="V257" s="43">
        <v>235.12</v>
      </c>
      <c r="W257" s="43">
        <v>28.07</v>
      </c>
      <c r="X257" s="43">
        <v>13.87</v>
      </c>
      <c r="Y257" s="43">
        <v>29.68</v>
      </c>
      <c r="Z257" s="43">
        <v>0.51</v>
      </c>
      <c r="AA257" s="43">
        <v>0</v>
      </c>
      <c r="AB257" s="43">
        <v>874.08</v>
      </c>
      <c r="AC257" s="43">
        <v>181.89</v>
      </c>
      <c r="AD257" s="43">
        <v>0.9</v>
      </c>
      <c r="AE257" s="43">
        <v>0.05</v>
      </c>
      <c r="AF257" s="43">
        <v>0.06</v>
      </c>
      <c r="AG257" s="43">
        <v>0.52</v>
      </c>
      <c r="AH257" s="43">
        <v>0.86</v>
      </c>
      <c r="AI257" s="43">
        <v>9.99</v>
      </c>
      <c r="AJ257" s="23">
        <v>0</v>
      </c>
      <c r="AK257" s="23">
        <v>32.4</v>
      </c>
      <c r="AL257" s="23">
        <v>30.88</v>
      </c>
      <c r="AM257" s="23">
        <v>39.26</v>
      </c>
      <c r="AN257" s="23">
        <v>39.17</v>
      </c>
      <c r="AO257" s="23">
        <v>11.76</v>
      </c>
      <c r="AP257" s="23">
        <v>28.51</v>
      </c>
      <c r="AQ257" s="23">
        <v>8.2899999999999991</v>
      </c>
      <c r="AR257" s="23">
        <v>33.25</v>
      </c>
      <c r="AS257" s="23">
        <v>43.91</v>
      </c>
      <c r="AT257" s="23">
        <v>66.510000000000005</v>
      </c>
      <c r="AU257" s="23">
        <v>96.03</v>
      </c>
      <c r="AV257" s="23">
        <v>15.41</v>
      </c>
      <c r="AW257" s="23">
        <v>29.27</v>
      </c>
      <c r="AX257" s="23">
        <v>173.44</v>
      </c>
      <c r="AY257" s="23">
        <v>0</v>
      </c>
      <c r="AZ257" s="23">
        <v>32.57</v>
      </c>
      <c r="BA257" s="23">
        <v>32.32</v>
      </c>
      <c r="BB257" s="23">
        <v>27.75</v>
      </c>
      <c r="BC257" s="23">
        <v>11.68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0.11</v>
      </c>
      <c r="BL257" s="23">
        <v>0</v>
      </c>
      <c r="BM257" s="23">
        <v>7.0000000000000007E-2</v>
      </c>
      <c r="BN257" s="23">
        <v>0</v>
      </c>
      <c r="BO257" s="23">
        <v>0.01</v>
      </c>
      <c r="BP257" s="23">
        <v>0</v>
      </c>
      <c r="BQ257" s="23">
        <v>0</v>
      </c>
      <c r="BR257" s="23">
        <v>0</v>
      </c>
      <c r="BS257" s="23">
        <v>0.4</v>
      </c>
      <c r="BT257" s="23">
        <v>0</v>
      </c>
      <c r="BU257" s="23">
        <v>0</v>
      </c>
      <c r="BV257" s="23">
        <v>1.08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212.57</v>
      </c>
      <c r="CC257" s="24"/>
      <c r="CD257" s="24"/>
      <c r="CE257" s="23">
        <v>145.68</v>
      </c>
      <c r="CG257" s="23">
        <v>51.31</v>
      </c>
      <c r="CH257" s="23">
        <v>26.95</v>
      </c>
      <c r="CI257" s="23">
        <v>39.130000000000003</v>
      </c>
      <c r="CJ257" s="23">
        <v>876.52</v>
      </c>
      <c r="CK257" s="23">
        <v>309.49</v>
      </c>
      <c r="CL257" s="23">
        <v>593.01</v>
      </c>
      <c r="CM257" s="23">
        <v>42.75</v>
      </c>
      <c r="CN257" s="23">
        <v>26.46</v>
      </c>
      <c r="CO257" s="23">
        <v>34.6</v>
      </c>
      <c r="CP257" s="23">
        <v>0</v>
      </c>
      <c r="CQ257" s="23">
        <v>1.08</v>
      </c>
    </row>
    <row r="258" spans="1:95" s="9" customFormat="1" x14ac:dyDescent="0.25">
      <c r="A258" s="16" t="str">
        <f>"4/9"</f>
        <v>4/9</v>
      </c>
      <c r="B258" s="17" t="s">
        <v>116</v>
      </c>
      <c r="C258" s="18">
        <v>180</v>
      </c>
      <c r="D258" s="44">
        <v>16.18</v>
      </c>
      <c r="E258" s="44">
        <v>13.33</v>
      </c>
      <c r="F258" s="44">
        <v>17.63</v>
      </c>
      <c r="G258" s="44">
        <v>6.4</v>
      </c>
      <c r="H258" s="44">
        <v>33.82</v>
      </c>
      <c r="I258" s="50">
        <v>358.02646199999992</v>
      </c>
      <c r="J258" s="44">
        <v>4.72</v>
      </c>
      <c r="K258" s="44">
        <v>5.27</v>
      </c>
      <c r="L258" s="44">
        <v>0</v>
      </c>
      <c r="M258" s="44">
        <v>0</v>
      </c>
      <c r="N258" s="44">
        <v>1.61</v>
      </c>
      <c r="O258" s="44">
        <v>30.47</v>
      </c>
      <c r="P258" s="44">
        <v>1.73</v>
      </c>
      <c r="Q258" s="44">
        <v>0</v>
      </c>
      <c r="R258" s="44">
        <v>0</v>
      </c>
      <c r="S258" s="44">
        <v>0.05</v>
      </c>
      <c r="T258" s="44">
        <v>1.48</v>
      </c>
      <c r="U258" s="44">
        <v>122.23</v>
      </c>
      <c r="V258" s="44">
        <v>128.47999999999999</v>
      </c>
      <c r="W258" s="44">
        <v>18.29</v>
      </c>
      <c r="X258" s="44">
        <v>30.38</v>
      </c>
      <c r="Y258" s="44">
        <v>145.22</v>
      </c>
      <c r="Z258" s="44">
        <v>1.49</v>
      </c>
      <c r="AA258" s="44">
        <v>28.48</v>
      </c>
      <c r="AB258" s="44">
        <v>1196.1400000000001</v>
      </c>
      <c r="AC258" s="44">
        <v>256.58</v>
      </c>
      <c r="AD258" s="44">
        <v>4.1900000000000004</v>
      </c>
      <c r="AE258" s="44">
        <v>0.06</v>
      </c>
      <c r="AF258" s="44">
        <v>0.09</v>
      </c>
      <c r="AG258" s="44">
        <v>5.64</v>
      </c>
      <c r="AH258" s="44">
        <v>11.7</v>
      </c>
      <c r="AI258" s="44">
        <v>0.83</v>
      </c>
      <c r="AJ258" s="9">
        <v>0</v>
      </c>
      <c r="AK258" s="9">
        <v>803.86</v>
      </c>
      <c r="AL258" s="9">
        <v>634.59</v>
      </c>
      <c r="AM258" s="9">
        <v>1270.8699999999999</v>
      </c>
      <c r="AN258" s="9">
        <v>1258.78</v>
      </c>
      <c r="AO258" s="9">
        <v>405.82</v>
      </c>
      <c r="AP258" s="9">
        <v>719.12</v>
      </c>
      <c r="AQ258" s="9">
        <v>252.84</v>
      </c>
      <c r="AR258" s="9">
        <v>686.61</v>
      </c>
      <c r="AS258" s="9">
        <v>995.86</v>
      </c>
      <c r="AT258" s="9">
        <v>1092.3399999999999</v>
      </c>
      <c r="AU258" s="9">
        <v>1409.27</v>
      </c>
      <c r="AV258" s="9">
        <v>421.02</v>
      </c>
      <c r="AW258" s="9">
        <v>1128.95</v>
      </c>
      <c r="AX258" s="9">
        <v>2361.87</v>
      </c>
      <c r="AY258" s="9">
        <v>110.57</v>
      </c>
      <c r="AZ258" s="9">
        <v>768.88</v>
      </c>
      <c r="BA258" s="9">
        <v>755.96</v>
      </c>
      <c r="BB258" s="9">
        <v>579.97</v>
      </c>
      <c r="BC258" s="9">
        <v>216.58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0.43</v>
      </c>
      <c r="BL258" s="9">
        <v>0</v>
      </c>
      <c r="BM258" s="9">
        <v>0.26</v>
      </c>
      <c r="BN258" s="9">
        <v>0.02</v>
      </c>
      <c r="BO258" s="9">
        <v>0.04</v>
      </c>
      <c r="BP258" s="9">
        <v>0</v>
      </c>
      <c r="BQ258" s="9">
        <v>0</v>
      </c>
      <c r="BR258" s="9">
        <v>0</v>
      </c>
      <c r="BS258" s="9">
        <v>1.54</v>
      </c>
      <c r="BT258" s="9">
        <v>0</v>
      </c>
      <c r="BU258" s="9">
        <v>0</v>
      </c>
      <c r="BV258" s="9">
        <v>3.65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158.86000000000001</v>
      </c>
      <c r="CC258" s="19"/>
      <c r="CD258" s="19"/>
      <c r="CE258" s="9">
        <v>227.83</v>
      </c>
      <c r="CG258" s="9">
        <v>21.96</v>
      </c>
      <c r="CH258" s="9">
        <v>11.1</v>
      </c>
      <c r="CI258" s="9">
        <v>16.53</v>
      </c>
      <c r="CJ258" s="9">
        <v>4297.8</v>
      </c>
      <c r="CK258" s="9">
        <v>2473.0300000000002</v>
      </c>
      <c r="CL258" s="9">
        <v>3385.41</v>
      </c>
      <c r="CM258" s="9">
        <v>22.31</v>
      </c>
      <c r="CN258" s="9">
        <v>14.18</v>
      </c>
      <c r="CO258" s="9">
        <v>18.239999999999998</v>
      </c>
      <c r="CP258" s="9">
        <v>0</v>
      </c>
      <c r="CQ258" s="9">
        <v>0.72</v>
      </c>
    </row>
    <row r="259" spans="1:95" s="10" customFormat="1" x14ac:dyDescent="0.25">
      <c r="A259" s="25"/>
      <c r="B259" s="26" t="s">
        <v>117</v>
      </c>
      <c r="C259" s="27">
        <f>SUM(C253:C258)</f>
        <v>640</v>
      </c>
      <c r="D259" s="45">
        <f t="shared" ref="D259:AI259" si="48">SUM(D253:D258)</f>
        <v>22.22</v>
      </c>
      <c r="E259" s="45">
        <f t="shared" si="48"/>
        <v>19.190000000000001</v>
      </c>
      <c r="F259" s="45">
        <f t="shared" si="48"/>
        <v>27.09</v>
      </c>
      <c r="G259" s="45">
        <f t="shared" si="48"/>
        <v>11.95</v>
      </c>
      <c r="H259" s="45">
        <f t="shared" si="48"/>
        <v>82.579999999999984</v>
      </c>
      <c r="I259" s="51">
        <f t="shared" si="48"/>
        <v>650.86793803199998</v>
      </c>
      <c r="J259" s="45">
        <f t="shared" si="48"/>
        <v>6.8</v>
      </c>
      <c r="K259" s="45">
        <f t="shared" si="48"/>
        <v>8.39</v>
      </c>
      <c r="L259" s="45">
        <f t="shared" si="48"/>
        <v>0</v>
      </c>
      <c r="M259" s="45">
        <f t="shared" si="48"/>
        <v>0</v>
      </c>
      <c r="N259" s="45">
        <f t="shared" si="48"/>
        <v>25.08</v>
      </c>
      <c r="O259" s="45">
        <f t="shared" si="48"/>
        <v>50.08</v>
      </c>
      <c r="P259" s="45">
        <f t="shared" si="48"/>
        <v>7.4</v>
      </c>
      <c r="Q259" s="45">
        <f t="shared" si="48"/>
        <v>0</v>
      </c>
      <c r="R259" s="45">
        <f t="shared" si="48"/>
        <v>0</v>
      </c>
      <c r="S259" s="45">
        <f t="shared" si="48"/>
        <v>0.9</v>
      </c>
      <c r="T259" s="45">
        <f t="shared" si="48"/>
        <v>5.26</v>
      </c>
      <c r="U259" s="45">
        <f t="shared" si="48"/>
        <v>853.17000000000007</v>
      </c>
      <c r="V259" s="45">
        <f t="shared" si="48"/>
        <v>648.26</v>
      </c>
      <c r="W259" s="45">
        <f t="shared" si="48"/>
        <v>79.88</v>
      </c>
      <c r="X259" s="45">
        <f t="shared" si="48"/>
        <v>71.08</v>
      </c>
      <c r="Y259" s="45">
        <f t="shared" si="48"/>
        <v>244.98</v>
      </c>
      <c r="Z259" s="45">
        <f t="shared" si="48"/>
        <v>4.6000000000000005</v>
      </c>
      <c r="AA259" s="45">
        <f t="shared" si="48"/>
        <v>28.48</v>
      </c>
      <c r="AB259" s="45">
        <f t="shared" si="48"/>
        <v>2085.5600000000004</v>
      </c>
      <c r="AC259" s="45">
        <f t="shared" si="48"/>
        <v>441.55999999999995</v>
      </c>
      <c r="AD259" s="45">
        <f t="shared" si="48"/>
        <v>6.9500000000000011</v>
      </c>
      <c r="AE259" s="45">
        <f t="shared" si="48"/>
        <v>0.18</v>
      </c>
      <c r="AF259" s="45">
        <f t="shared" si="48"/>
        <v>0.2</v>
      </c>
      <c r="AG259" s="45">
        <f t="shared" si="48"/>
        <v>6.5299999999999994</v>
      </c>
      <c r="AH259" s="45">
        <f t="shared" si="48"/>
        <v>13.5</v>
      </c>
      <c r="AI259" s="45">
        <f t="shared" si="48"/>
        <v>13.23</v>
      </c>
      <c r="AJ259" s="10">
        <v>0</v>
      </c>
      <c r="AK259" s="10">
        <v>1000.96</v>
      </c>
      <c r="AL259" s="10">
        <v>810.93</v>
      </c>
      <c r="AM259" s="10">
        <v>1546.72</v>
      </c>
      <c r="AN259" s="10">
        <v>1404.96</v>
      </c>
      <c r="AO259" s="10">
        <v>466.55</v>
      </c>
      <c r="AP259" s="10">
        <v>850.93</v>
      </c>
      <c r="AQ259" s="10">
        <v>301.33</v>
      </c>
      <c r="AR259" s="10">
        <v>906.72</v>
      </c>
      <c r="AS259" s="10">
        <v>1179.76</v>
      </c>
      <c r="AT259" s="10">
        <v>1312.31</v>
      </c>
      <c r="AU259" s="10">
        <v>1723.69</v>
      </c>
      <c r="AV259" s="10">
        <v>503.25</v>
      </c>
      <c r="AW259" s="10">
        <v>1304.19</v>
      </c>
      <c r="AX259" s="10">
        <v>3419.42</v>
      </c>
      <c r="AY259" s="10">
        <v>110.57</v>
      </c>
      <c r="AZ259" s="10">
        <v>1094.68</v>
      </c>
      <c r="BA259" s="10">
        <v>938.13</v>
      </c>
      <c r="BB259" s="10">
        <v>701.59</v>
      </c>
      <c r="BC259" s="10">
        <v>298.95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0.6</v>
      </c>
      <c r="BL259" s="10">
        <v>0</v>
      </c>
      <c r="BM259" s="10">
        <v>0.33</v>
      </c>
      <c r="BN259" s="10">
        <v>0.03</v>
      </c>
      <c r="BO259" s="10">
        <v>0.05</v>
      </c>
      <c r="BP259" s="10">
        <v>0</v>
      </c>
      <c r="BQ259" s="10">
        <v>0</v>
      </c>
      <c r="BR259" s="10">
        <v>0.01</v>
      </c>
      <c r="BS259" s="10">
        <v>1.99</v>
      </c>
      <c r="BT259" s="10">
        <v>0</v>
      </c>
      <c r="BU259" s="10">
        <v>0</v>
      </c>
      <c r="BV259" s="10">
        <v>4.93</v>
      </c>
      <c r="BW259" s="10">
        <v>0.03</v>
      </c>
      <c r="BX259" s="10">
        <v>0</v>
      </c>
      <c r="BY259" s="10">
        <v>0</v>
      </c>
      <c r="BZ259" s="10">
        <v>0</v>
      </c>
      <c r="CA259" s="10">
        <v>0</v>
      </c>
      <c r="CB259" s="10">
        <v>613.44000000000005</v>
      </c>
      <c r="CC259" s="8"/>
      <c r="CD259" s="8" t="e">
        <f>$I$259/#REF!*100</f>
        <v>#REF!</v>
      </c>
      <c r="CE259" s="10">
        <v>375.38</v>
      </c>
      <c r="CG259" s="10">
        <v>81.760000000000005</v>
      </c>
      <c r="CH259" s="10">
        <v>46.55</v>
      </c>
      <c r="CI259" s="10">
        <v>64.150000000000006</v>
      </c>
      <c r="CJ259" s="10">
        <v>6746.32</v>
      </c>
      <c r="CK259" s="10">
        <v>3430.7</v>
      </c>
      <c r="CL259" s="10">
        <v>5088.51</v>
      </c>
      <c r="CM259" s="10">
        <v>116.9</v>
      </c>
      <c r="CN259" s="10">
        <v>74.19</v>
      </c>
      <c r="CO259" s="10">
        <v>95.54</v>
      </c>
      <c r="CP259" s="10">
        <v>13.5</v>
      </c>
      <c r="CQ259" s="10">
        <v>1.8</v>
      </c>
    </row>
    <row r="260" spans="1:95" x14ac:dyDescent="0.25">
      <c r="B260" s="32" t="s">
        <v>184</v>
      </c>
    </row>
    <row r="261" spans="1:95" s="23" customFormat="1" x14ac:dyDescent="0.25">
      <c r="A261" s="20" t="str">
        <f>"7/12"</f>
        <v>7/12</v>
      </c>
      <c r="B261" s="21" t="s">
        <v>162</v>
      </c>
      <c r="C261" s="22">
        <v>70</v>
      </c>
      <c r="D261" s="43">
        <v>5.64</v>
      </c>
      <c r="E261" s="43">
        <v>0.62</v>
      </c>
      <c r="F261" s="43">
        <v>2.52</v>
      </c>
      <c r="G261" s="43">
        <v>2.4300000000000002</v>
      </c>
      <c r="H261" s="43">
        <v>50.59</v>
      </c>
      <c r="I261" s="49">
        <v>243.51469037466666</v>
      </c>
      <c r="J261" s="43">
        <v>0.43</v>
      </c>
      <c r="K261" s="43">
        <v>1.17</v>
      </c>
      <c r="L261" s="43">
        <v>0</v>
      </c>
      <c r="M261" s="43">
        <v>0</v>
      </c>
      <c r="N261" s="43">
        <v>18.7</v>
      </c>
      <c r="O261" s="43">
        <v>30.09</v>
      </c>
      <c r="P261" s="43">
        <v>1.81</v>
      </c>
      <c r="Q261" s="43">
        <v>0</v>
      </c>
      <c r="R261" s="43">
        <v>0</v>
      </c>
      <c r="S261" s="43">
        <v>0.08</v>
      </c>
      <c r="T261" s="43">
        <v>0.94</v>
      </c>
      <c r="U261" s="43">
        <v>216.37</v>
      </c>
      <c r="V261" s="43">
        <v>91.17</v>
      </c>
      <c r="W261" s="43">
        <v>14.71</v>
      </c>
      <c r="X261" s="43">
        <v>9.19</v>
      </c>
      <c r="Y261" s="43">
        <v>46.2</v>
      </c>
      <c r="Z261" s="43">
        <v>0.92</v>
      </c>
      <c r="AA261" s="43">
        <v>5.04</v>
      </c>
      <c r="AB261" s="43">
        <v>1.55</v>
      </c>
      <c r="AC261" s="43">
        <v>8.73</v>
      </c>
      <c r="AD261" s="43">
        <v>1.56</v>
      </c>
      <c r="AE261" s="43">
        <v>0.06</v>
      </c>
      <c r="AF261" s="43">
        <v>0.03</v>
      </c>
      <c r="AG261" s="43">
        <v>0.52</v>
      </c>
      <c r="AH261" s="43">
        <v>1.72</v>
      </c>
      <c r="AI261" s="43">
        <v>0.06</v>
      </c>
      <c r="AJ261" s="23">
        <v>0</v>
      </c>
      <c r="AK261" s="23">
        <v>251.04</v>
      </c>
      <c r="AL261" s="23">
        <v>223.93</v>
      </c>
      <c r="AM261" s="23">
        <v>417.81</v>
      </c>
      <c r="AN261" s="23">
        <v>158.05000000000001</v>
      </c>
      <c r="AO261" s="23">
        <v>87.91</v>
      </c>
      <c r="AP261" s="23">
        <v>169.21</v>
      </c>
      <c r="AQ261" s="23">
        <v>54.18</v>
      </c>
      <c r="AR261" s="23">
        <v>256.45</v>
      </c>
      <c r="AS261" s="23">
        <v>183.78</v>
      </c>
      <c r="AT261" s="23">
        <v>217.49</v>
      </c>
      <c r="AU261" s="23">
        <v>211.41</v>
      </c>
      <c r="AV261" s="23">
        <v>108.82</v>
      </c>
      <c r="AW261" s="23">
        <v>182.38</v>
      </c>
      <c r="AX261" s="23">
        <v>1495.65</v>
      </c>
      <c r="AY261" s="23">
        <v>3.8</v>
      </c>
      <c r="AZ261" s="23">
        <v>464.32</v>
      </c>
      <c r="BA261" s="23">
        <v>265.62</v>
      </c>
      <c r="BB261" s="23">
        <v>135.66</v>
      </c>
      <c r="BC261" s="23">
        <v>103.32</v>
      </c>
      <c r="BD261" s="23">
        <v>0</v>
      </c>
      <c r="BE261" s="23">
        <v>0</v>
      </c>
      <c r="BF261" s="23">
        <v>0</v>
      </c>
      <c r="BG261" s="23">
        <v>0</v>
      </c>
      <c r="BH261" s="23">
        <v>0</v>
      </c>
      <c r="BI261" s="23">
        <v>0</v>
      </c>
      <c r="BJ261" s="23">
        <v>0</v>
      </c>
      <c r="BK261" s="23">
        <v>0.15</v>
      </c>
      <c r="BL261" s="23">
        <v>0</v>
      </c>
      <c r="BM261" s="23">
        <v>7.0000000000000007E-2</v>
      </c>
      <c r="BN261" s="23">
        <v>0</v>
      </c>
      <c r="BO261" s="23">
        <v>0.01</v>
      </c>
      <c r="BP261" s="23">
        <v>0</v>
      </c>
      <c r="BQ261" s="23">
        <v>0</v>
      </c>
      <c r="BR261" s="23">
        <v>0</v>
      </c>
      <c r="BS261" s="23">
        <v>0.42</v>
      </c>
      <c r="BT261" s="23">
        <v>0</v>
      </c>
      <c r="BU261" s="23">
        <v>0</v>
      </c>
      <c r="BV261" s="23">
        <v>1.3</v>
      </c>
      <c r="BW261" s="23">
        <v>0.01</v>
      </c>
      <c r="BX261" s="23">
        <v>0</v>
      </c>
      <c r="BY261" s="23">
        <v>0</v>
      </c>
      <c r="BZ261" s="23">
        <v>0</v>
      </c>
      <c r="CA261" s="23">
        <v>0</v>
      </c>
      <c r="CB261" s="23">
        <v>33.17</v>
      </c>
      <c r="CC261" s="24"/>
      <c r="CD261" s="24"/>
      <c r="CE261" s="23">
        <v>5.3</v>
      </c>
      <c r="CG261" s="23">
        <v>23.72</v>
      </c>
      <c r="CH261" s="23">
        <v>12.77</v>
      </c>
      <c r="CI261" s="23">
        <v>18.25</v>
      </c>
      <c r="CJ261" s="23">
        <v>988.27</v>
      </c>
      <c r="CK261" s="23">
        <v>355.27</v>
      </c>
      <c r="CL261" s="23">
        <v>671.77</v>
      </c>
      <c r="CM261" s="23">
        <v>6.14</v>
      </c>
      <c r="CN261" s="23">
        <v>3.71</v>
      </c>
      <c r="CO261" s="23">
        <v>5.41</v>
      </c>
      <c r="CP261" s="23">
        <v>1.84</v>
      </c>
      <c r="CQ261" s="23">
        <v>0.54</v>
      </c>
    </row>
    <row r="262" spans="1:95" s="23" customFormat="1" x14ac:dyDescent="0.25">
      <c r="A262" s="20" t="str">
        <f>"-"</f>
        <v>-</v>
      </c>
      <c r="B262" s="21" t="s">
        <v>182</v>
      </c>
      <c r="C262" s="22">
        <v>180</v>
      </c>
      <c r="D262" s="43">
        <v>0.9</v>
      </c>
      <c r="E262" s="43">
        <v>0</v>
      </c>
      <c r="F262" s="43">
        <v>0.18</v>
      </c>
      <c r="G262" s="43">
        <v>0</v>
      </c>
      <c r="H262" s="43">
        <v>18.54</v>
      </c>
      <c r="I262" s="49">
        <v>77.831999999999994</v>
      </c>
      <c r="J262" s="43">
        <v>0</v>
      </c>
      <c r="K262" s="43">
        <v>0</v>
      </c>
      <c r="L262" s="43">
        <v>0</v>
      </c>
      <c r="M262" s="43">
        <v>0</v>
      </c>
      <c r="N262" s="43">
        <v>17.82</v>
      </c>
      <c r="O262" s="43">
        <v>0.36</v>
      </c>
      <c r="P262" s="43">
        <v>0.36</v>
      </c>
      <c r="Q262" s="43">
        <v>0</v>
      </c>
      <c r="R262" s="43">
        <v>0</v>
      </c>
      <c r="S262" s="43">
        <v>0.9</v>
      </c>
      <c r="T262" s="43">
        <v>0.54</v>
      </c>
      <c r="U262" s="43">
        <v>10.8</v>
      </c>
      <c r="V262" s="43">
        <v>216</v>
      </c>
      <c r="W262" s="43">
        <v>12.6</v>
      </c>
      <c r="X262" s="43">
        <v>7.2</v>
      </c>
      <c r="Y262" s="43">
        <v>12.6</v>
      </c>
      <c r="Z262" s="43">
        <v>2.52</v>
      </c>
      <c r="AA262" s="43">
        <v>0</v>
      </c>
      <c r="AB262" s="43">
        <v>0</v>
      </c>
      <c r="AC262" s="43">
        <v>0</v>
      </c>
      <c r="AD262" s="43">
        <v>0.18</v>
      </c>
      <c r="AE262" s="43">
        <v>0.02</v>
      </c>
      <c r="AF262" s="43">
        <v>0.02</v>
      </c>
      <c r="AG262" s="43">
        <v>0.18</v>
      </c>
      <c r="AH262" s="43">
        <v>0.36</v>
      </c>
      <c r="AI262" s="43">
        <v>3.6</v>
      </c>
      <c r="AJ262" s="23">
        <v>0.36</v>
      </c>
      <c r="AK262" s="23">
        <v>14.4</v>
      </c>
      <c r="AL262" s="23">
        <v>18</v>
      </c>
      <c r="AM262" s="23">
        <v>25.2</v>
      </c>
      <c r="AN262" s="23">
        <v>25.2</v>
      </c>
      <c r="AO262" s="23">
        <v>3.6</v>
      </c>
      <c r="AP262" s="23">
        <v>14.4</v>
      </c>
      <c r="AQ262" s="23">
        <v>3.6</v>
      </c>
      <c r="AR262" s="23">
        <v>12.6</v>
      </c>
      <c r="AS262" s="23">
        <v>23.4</v>
      </c>
      <c r="AT262" s="23">
        <v>14.4</v>
      </c>
      <c r="AU262" s="23">
        <v>104.4</v>
      </c>
      <c r="AV262" s="23">
        <v>9</v>
      </c>
      <c r="AW262" s="23">
        <v>19.8</v>
      </c>
      <c r="AX262" s="23">
        <v>57.6</v>
      </c>
      <c r="AY262" s="23">
        <v>0</v>
      </c>
      <c r="AZ262" s="23">
        <v>18</v>
      </c>
      <c r="BA262" s="23">
        <v>21.6</v>
      </c>
      <c r="BB262" s="23">
        <v>9</v>
      </c>
      <c r="BC262" s="23">
        <v>7.2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0</v>
      </c>
      <c r="BL262" s="23">
        <v>0</v>
      </c>
      <c r="BM262" s="23">
        <v>0</v>
      </c>
      <c r="BN262" s="23">
        <v>0</v>
      </c>
      <c r="BO262" s="23">
        <v>0</v>
      </c>
      <c r="BP262" s="23">
        <v>0</v>
      </c>
      <c r="BQ262" s="23">
        <v>0</v>
      </c>
      <c r="BR262" s="23">
        <v>0</v>
      </c>
      <c r="BS262" s="23">
        <v>0</v>
      </c>
      <c r="BT262" s="23">
        <v>0</v>
      </c>
      <c r="BU262" s="23">
        <v>0</v>
      </c>
      <c r="BV262" s="23">
        <v>0</v>
      </c>
      <c r="BW262" s="23">
        <v>0</v>
      </c>
      <c r="BX262" s="23">
        <v>0</v>
      </c>
      <c r="BY262" s="23">
        <v>0</v>
      </c>
      <c r="BZ262" s="23">
        <v>0</v>
      </c>
      <c r="CA262" s="23">
        <v>0</v>
      </c>
      <c r="CB262" s="23">
        <v>158.58000000000001</v>
      </c>
      <c r="CC262" s="24"/>
      <c r="CD262" s="24"/>
      <c r="CE262" s="23">
        <v>0</v>
      </c>
      <c r="CG262" s="23">
        <v>3.6</v>
      </c>
      <c r="CH262" s="23">
        <v>3.6</v>
      </c>
      <c r="CI262" s="23">
        <v>3.6</v>
      </c>
      <c r="CJ262" s="23">
        <v>360</v>
      </c>
      <c r="CK262" s="23">
        <v>163.80000000000001</v>
      </c>
      <c r="CL262" s="23">
        <v>261.89999999999998</v>
      </c>
      <c r="CM262" s="23">
        <v>0.54</v>
      </c>
      <c r="CN262" s="23">
        <v>0.54</v>
      </c>
      <c r="CO262" s="23">
        <v>0.54</v>
      </c>
      <c r="CP262" s="23">
        <v>0</v>
      </c>
      <c r="CQ262" s="23">
        <v>0</v>
      </c>
    </row>
    <row r="263" spans="1:95" s="9" customFormat="1" ht="31.5" x14ac:dyDescent="0.25">
      <c r="A263" s="16" t="str">
        <f>"11/4"</f>
        <v>11/4</v>
      </c>
      <c r="B263" s="17" t="s">
        <v>124</v>
      </c>
      <c r="C263" s="18">
        <v>180</v>
      </c>
      <c r="D263" s="44">
        <v>5.89</v>
      </c>
      <c r="E263" s="44">
        <v>2.12</v>
      </c>
      <c r="F263" s="44">
        <v>5.5</v>
      </c>
      <c r="G263" s="44">
        <v>1.19</v>
      </c>
      <c r="H263" s="44">
        <v>29.37</v>
      </c>
      <c r="I263" s="50">
        <v>189.0927954</v>
      </c>
      <c r="J263" s="44">
        <v>3.45</v>
      </c>
      <c r="K263" s="44">
        <v>0.1</v>
      </c>
      <c r="L263" s="44">
        <v>0</v>
      </c>
      <c r="M263" s="44">
        <v>0</v>
      </c>
      <c r="N263" s="44">
        <v>7.02</v>
      </c>
      <c r="O263" s="44">
        <v>21.16</v>
      </c>
      <c r="P263" s="44">
        <v>1.18</v>
      </c>
      <c r="Q263" s="44">
        <v>0</v>
      </c>
      <c r="R263" s="44">
        <v>0</v>
      </c>
      <c r="S263" s="44">
        <v>7.0000000000000007E-2</v>
      </c>
      <c r="T263" s="44">
        <v>1.42</v>
      </c>
      <c r="U263" s="44">
        <v>214.51</v>
      </c>
      <c r="V263" s="44">
        <v>160.66999999999999</v>
      </c>
      <c r="W263" s="44">
        <v>87.09</v>
      </c>
      <c r="X263" s="44">
        <v>34.85</v>
      </c>
      <c r="Y263" s="44">
        <v>130.82</v>
      </c>
      <c r="Z263" s="44">
        <v>0.94</v>
      </c>
      <c r="AA263" s="44">
        <v>19.440000000000001</v>
      </c>
      <c r="AB263" s="44">
        <v>22.32</v>
      </c>
      <c r="AC263" s="44">
        <v>37.17</v>
      </c>
      <c r="AD263" s="44">
        <v>0.15</v>
      </c>
      <c r="AE263" s="44">
        <v>0.13</v>
      </c>
      <c r="AF263" s="44">
        <v>0.1</v>
      </c>
      <c r="AG263" s="44">
        <v>0.52</v>
      </c>
      <c r="AH263" s="44">
        <v>2.2400000000000002</v>
      </c>
      <c r="AI263" s="44">
        <v>0.37</v>
      </c>
      <c r="AJ263" s="9">
        <v>0</v>
      </c>
      <c r="AK263" s="9">
        <v>160.82</v>
      </c>
      <c r="AL263" s="9">
        <v>147.25</v>
      </c>
      <c r="AM263" s="9">
        <v>522.32000000000005</v>
      </c>
      <c r="AN263" s="9">
        <v>99.36</v>
      </c>
      <c r="AO263" s="9">
        <v>100.89</v>
      </c>
      <c r="AP263" s="9">
        <v>137.35</v>
      </c>
      <c r="AQ263" s="9">
        <v>62.73</v>
      </c>
      <c r="AR263" s="9">
        <v>198.05</v>
      </c>
      <c r="AS263" s="9">
        <v>365.3</v>
      </c>
      <c r="AT263" s="9">
        <v>144.91999999999999</v>
      </c>
      <c r="AU263" s="9">
        <v>222.37</v>
      </c>
      <c r="AV263" s="9">
        <v>89.46</v>
      </c>
      <c r="AW263" s="9">
        <v>102.54</v>
      </c>
      <c r="AX263" s="9">
        <v>757.25</v>
      </c>
      <c r="AY263" s="9">
        <v>0</v>
      </c>
      <c r="AZ263" s="9">
        <v>276.13</v>
      </c>
      <c r="BA263" s="9">
        <v>239.16</v>
      </c>
      <c r="BB263" s="9">
        <v>140.52000000000001</v>
      </c>
      <c r="BC263" s="9">
        <v>61.34</v>
      </c>
      <c r="BD263" s="9">
        <v>0.11</v>
      </c>
      <c r="BE263" s="9">
        <v>0.05</v>
      </c>
      <c r="BF263" s="9">
        <v>0.03</v>
      </c>
      <c r="BG263" s="9">
        <v>0.06</v>
      </c>
      <c r="BH263" s="9">
        <v>7.0000000000000007E-2</v>
      </c>
      <c r="BI263" s="9">
        <v>0.32</v>
      </c>
      <c r="BJ263" s="9">
        <v>0</v>
      </c>
      <c r="BK263" s="9">
        <v>0.95</v>
      </c>
      <c r="BL263" s="9">
        <v>0</v>
      </c>
      <c r="BM263" s="9">
        <v>0.28999999999999998</v>
      </c>
      <c r="BN263" s="9">
        <v>0.01</v>
      </c>
      <c r="BO263" s="9">
        <v>0</v>
      </c>
      <c r="BP263" s="9">
        <v>0</v>
      </c>
      <c r="BQ263" s="9">
        <v>0.06</v>
      </c>
      <c r="BR263" s="9">
        <v>0.1</v>
      </c>
      <c r="BS263" s="9">
        <v>0.88</v>
      </c>
      <c r="BT263" s="9">
        <v>0</v>
      </c>
      <c r="BU263" s="9">
        <v>0</v>
      </c>
      <c r="BV263" s="9">
        <v>0.7</v>
      </c>
      <c r="BW263" s="9">
        <v>0.01</v>
      </c>
      <c r="BX263" s="9">
        <v>0</v>
      </c>
      <c r="BY263" s="9">
        <v>0</v>
      </c>
      <c r="BZ263" s="9">
        <v>0</v>
      </c>
      <c r="CA263" s="9">
        <v>0</v>
      </c>
      <c r="CB263" s="9">
        <v>149.44999999999999</v>
      </c>
      <c r="CC263" s="19"/>
      <c r="CD263" s="19"/>
      <c r="CE263" s="9">
        <v>23.16</v>
      </c>
      <c r="CG263" s="9">
        <v>27.93</v>
      </c>
      <c r="CH263" s="9">
        <v>13.76</v>
      </c>
      <c r="CI263" s="9">
        <v>20.84</v>
      </c>
      <c r="CJ263" s="9">
        <v>1913.1</v>
      </c>
      <c r="CK263" s="9">
        <v>876.53</v>
      </c>
      <c r="CL263" s="9">
        <v>1394.82</v>
      </c>
      <c r="CM263" s="9">
        <v>33.049999999999997</v>
      </c>
      <c r="CN263" s="9">
        <v>17.05</v>
      </c>
      <c r="CO263" s="9">
        <v>25.05</v>
      </c>
      <c r="CP263" s="9">
        <v>3.6</v>
      </c>
      <c r="CQ263" s="9">
        <v>0.45</v>
      </c>
    </row>
    <row r="264" spans="1:95" s="10" customFormat="1" ht="15.75" customHeight="1" x14ac:dyDescent="0.25">
      <c r="A264" s="25"/>
      <c r="B264" s="34" t="s">
        <v>185</v>
      </c>
      <c r="C264" s="27">
        <f>SUM(C261:C263)</f>
        <v>430</v>
      </c>
      <c r="D264" s="45">
        <f t="shared" ref="D264:AI264" si="49">SUM(D261:D263)</f>
        <v>12.43</v>
      </c>
      <c r="E264" s="45">
        <f t="shared" si="49"/>
        <v>2.74</v>
      </c>
      <c r="F264" s="45">
        <f t="shared" si="49"/>
        <v>8.1999999999999993</v>
      </c>
      <c r="G264" s="45">
        <f t="shared" si="49"/>
        <v>3.62</v>
      </c>
      <c r="H264" s="45">
        <f t="shared" si="49"/>
        <v>98.5</v>
      </c>
      <c r="I264" s="51">
        <f t="shared" si="49"/>
        <v>510.43948577466665</v>
      </c>
      <c r="J264" s="45">
        <f t="shared" si="49"/>
        <v>3.8800000000000003</v>
      </c>
      <c r="K264" s="45">
        <f t="shared" si="49"/>
        <v>1.27</v>
      </c>
      <c r="L264" s="45">
        <f t="shared" si="49"/>
        <v>0</v>
      </c>
      <c r="M264" s="45">
        <f t="shared" si="49"/>
        <v>0</v>
      </c>
      <c r="N264" s="45">
        <f t="shared" si="49"/>
        <v>43.539999999999992</v>
      </c>
      <c r="O264" s="45">
        <f t="shared" si="49"/>
        <v>51.61</v>
      </c>
      <c r="P264" s="45">
        <f t="shared" si="49"/>
        <v>3.3499999999999996</v>
      </c>
      <c r="Q264" s="45">
        <f t="shared" si="49"/>
        <v>0</v>
      </c>
      <c r="R264" s="45">
        <f t="shared" si="49"/>
        <v>0</v>
      </c>
      <c r="S264" s="45">
        <f t="shared" si="49"/>
        <v>1.05</v>
      </c>
      <c r="T264" s="45">
        <f t="shared" si="49"/>
        <v>2.9</v>
      </c>
      <c r="U264" s="45">
        <f t="shared" si="49"/>
        <v>441.68</v>
      </c>
      <c r="V264" s="45">
        <f t="shared" si="49"/>
        <v>467.84000000000003</v>
      </c>
      <c r="W264" s="45">
        <f t="shared" si="49"/>
        <v>114.4</v>
      </c>
      <c r="X264" s="45">
        <f t="shared" si="49"/>
        <v>51.24</v>
      </c>
      <c r="Y264" s="45">
        <f t="shared" si="49"/>
        <v>189.62</v>
      </c>
      <c r="Z264" s="45">
        <f t="shared" si="49"/>
        <v>4.38</v>
      </c>
      <c r="AA264" s="45">
        <f t="shared" si="49"/>
        <v>24.48</v>
      </c>
      <c r="AB264" s="45">
        <f t="shared" si="49"/>
        <v>23.87</v>
      </c>
      <c r="AC264" s="45">
        <f t="shared" si="49"/>
        <v>45.900000000000006</v>
      </c>
      <c r="AD264" s="45">
        <f t="shared" si="49"/>
        <v>1.89</v>
      </c>
      <c r="AE264" s="45">
        <f t="shared" si="49"/>
        <v>0.21000000000000002</v>
      </c>
      <c r="AF264" s="45">
        <f t="shared" si="49"/>
        <v>0.15000000000000002</v>
      </c>
      <c r="AG264" s="45">
        <f t="shared" si="49"/>
        <v>1.22</v>
      </c>
      <c r="AH264" s="45">
        <f t="shared" si="49"/>
        <v>4.32</v>
      </c>
      <c r="AI264" s="45">
        <f t="shared" si="49"/>
        <v>4.03</v>
      </c>
      <c r="AJ264" s="10">
        <v>0.36</v>
      </c>
      <c r="AK264" s="10">
        <v>426.26</v>
      </c>
      <c r="AL264" s="10">
        <v>389.18</v>
      </c>
      <c r="AM264" s="10">
        <v>965.33</v>
      </c>
      <c r="AN264" s="10">
        <v>282.62</v>
      </c>
      <c r="AO264" s="10">
        <v>192.39</v>
      </c>
      <c r="AP264" s="10">
        <v>320.95</v>
      </c>
      <c r="AQ264" s="10">
        <v>120.51</v>
      </c>
      <c r="AR264" s="10">
        <v>467.1</v>
      </c>
      <c r="AS264" s="10">
        <v>572.49</v>
      </c>
      <c r="AT264" s="10">
        <v>376.81</v>
      </c>
      <c r="AU264" s="10">
        <v>538.17999999999995</v>
      </c>
      <c r="AV264" s="10">
        <v>207.29</v>
      </c>
      <c r="AW264" s="10">
        <v>304.70999999999998</v>
      </c>
      <c r="AX264" s="10">
        <v>2310.5100000000002</v>
      </c>
      <c r="AY264" s="10">
        <v>3.8</v>
      </c>
      <c r="AZ264" s="10">
        <v>758.45</v>
      </c>
      <c r="BA264" s="10">
        <v>526.38</v>
      </c>
      <c r="BB264" s="10">
        <v>285.18</v>
      </c>
      <c r="BC264" s="10">
        <v>171.85</v>
      </c>
      <c r="BD264" s="10">
        <v>0.11</v>
      </c>
      <c r="BE264" s="10">
        <v>0.05</v>
      </c>
      <c r="BF264" s="10">
        <v>0.03</v>
      </c>
      <c r="BG264" s="10">
        <v>0.06</v>
      </c>
      <c r="BH264" s="10">
        <v>7.0000000000000007E-2</v>
      </c>
      <c r="BI264" s="10">
        <v>0.32</v>
      </c>
      <c r="BJ264" s="10">
        <v>0</v>
      </c>
      <c r="BK264" s="10">
        <v>1.1000000000000001</v>
      </c>
      <c r="BL264" s="10">
        <v>0</v>
      </c>
      <c r="BM264" s="10">
        <v>0.36</v>
      </c>
      <c r="BN264" s="10">
        <v>0.01</v>
      </c>
      <c r="BO264" s="10">
        <v>0.01</v>
      </c>
      <c r="BP264" s="10">
        <v>0</v>
      </c>
      <c r="BQ264" s="10">
        <v>0.06</v>
      </c>
      <c r="BR264" s="10">
        <v>0.1</v>
      </c>
      <c r="BS264" s="10">
        <v>1.3</v>
      </c>
      <c r="BT264" s="10">
        <v>0</v>
      </c>
      <c r="BU264" s="10">
        <v>0</v>
      </c>
      <c r="BV264" s="10">
        <v>2</v>
      </c>
      <c r="BW264" s="10">
        <v>0.03</v>
      </c>
      <c r="BX264" s="10">
        <v>0</v>
      </c>
      <c r="BY264" s="10">
        <v>0</v>
      </c>
      <c r="BZ264" s="10">
        <v>0</v>
      </c>
      <c r="CA264" s="10">
        <v>0</v>
      </c>
      <c r="CB264" s="10">
        <v>341.2</v>
      </c>
      <c r="CC264" s="8"/>
      <c r="CD264" s="8" t="e">
        <f>$I$264/#REF!*100</f>
        <v>#REF!</v>
      </c>
      <c r="CE264" s="10">
        <v>28.46</v>
      </c>
      <c r="CG264" s="10">
        <v>55.25</v>
      </c>
      <c r="CH264" s="10">
        <v>30.13</v>
      </c>
      <c r="CI264" s="10">
        <v>42.69</v>
      </c>
      <c r="CJ264" s="10">
        <v>3261.37</v>
      </c>
      <c r="CK264" s="10">
        <v>1395.61</v>
      </c>
      <c r="CL264" s="10">
        <v>2328.4899999999998</v>
      </c>
      <c r="CM264" s="10">
        <v>39.74</v>
      </c>
      <c r="CN264" s="10">
        <v>21.3</v>
      </c>
      <c r="CO264" s="10">
        <v>31.01</v>
      </c>
      <c r="CP264" s="10">
        <v>5.44</v>
      </c>
      <c r="CQ264" s="10">
        <v>0.99</v>
      </c>
    </row>
    <row r="265" spans="1:95" s="10" customFormat="1" x14ac:dyDescent="0.25">
      <c r="A265" s="25"/>
      <c r="B265" s="26" t="s">
        <v>121</v>
      </c>
      <c r="C265" s="27">
        <f>C247+C251+C259+C264</f>
        <v>1610</v>
      </c>
      <c r="D265" s="45">
        <f t="shared" ref="D265:AI265" si="50">D247+D251+D259+D264</f>
        <v>47.199999999999996</v>
      </c>
      <c r="E265" s="45">
        <f t="shared" si="50"/>
        <v>27.440000000000005</v>
      </c>
      <c r="F265" s="45">
        <f t="shared" si="50"/>
        <v>50.67</v>
      </c>
      <c r="G265" s="45">
        <f t="shared" si="50"/>
        <v>18.95</v>
      </c>
      <c r="H265" s="45">
        <f t="shared" si="50"/>
        <v>254</v>
      </c>
      <c r="I265" s="51">
        <f t="shared" si="50"/>
        <v>1635.7887605871542</v>
      </c>
      <c r="J265" s="45">
        <f t="shared" si="50"/>
        <v>17.399999999999999</v>
      </c>
      <c r="K265" s="45">
        <f t="shared" si="50"/>
        <v>9.77</v>
      </c>
      <c r="L265" s="45">
        <f t="shared" si="50"/>
        <v>0</v>
      </c>
      <c r="M265" s="45">
        <f t="shared" si="50"/>
        <v>0</v>
      </c>
      <c r="N265" s="45">
        <f t="shared" si="50"/>
        <v>92.509999999999991</v>
      </c>
      <c r="O265" s="45">
        <f t="shared" si="50"/>
        <v>146.83999999999997</v>
      </c>
      <c r="P265" s="45">
        <f t="shared" si="50"/>
        <v>14.63</v>
      </c>
      <c r="Q265" s="45">
        <f t="shared" si="50"/>
        <v>0</v>
      </c>
      <c r="R265" s="45">
        <f t="shared" si="50"/>
        <v>0</v>
      </c>
      <c r="S265" s="45">
        <f t="shared" si="50"/>
        <v>2.6900000000000004</v>
      </c>
      <c r="T265" s="45">
        <f t="shared" si="50"/>
        <v>11.3</v>
      </c>
      <c r="U265" s="45">
        <f t="shared" si="50"/>
        <v>1849.94</v>
      </c>
      <c r="V265" s="45">
        <f t="shared" si="50"/>
        <v>1471.62</v>
      </c>
      <c r="W265" s="45">
        <f t="shared" si="50"/>
        <v>448.28</v>
      </c>
      <c r="X265" s="45">
        <f t="shared" si="50"/>
        <v>204.64000000000001</v>
      </c>
      <c r="Y265" s="45">
        <f t="shared" si="50"/>
        <v>746.46</v>
      </c>
      <c r="Z265" s="45">
        <f t="shared" si="50"/>
        <v>11.65</v>
      </c>
      <c r="AA265" s="45">
        <f t="shared" si="50"/>
        <v>115.96000000000001</v>
      </c>
      <c r="AB265" s="45">
        <f t="shared" si="50"/>
        <v>2150.9300000000003</v>
      </c>
      <c r="AC265" s="45">
        <f t="shared" si="50"/>
        <v>558.04999999999995</v>
      </c>
      <c r="AD265" s="45">
        <f t="shared" si="50"/>
        <v>10.790000000000001</v>
      </c>
      <c r="AE265" s="45">
        <f t="shared" si="50"/>
        <v>0.65</v>
      </c>
      <c r="AF265" s="45">
        <f t="shared" si="50"/>
        <v>0.60000000000000009</v>
      </c>
      <c r="AG265" s="45">
        <f t="shared" si="50"/>
        <v>8.82</v>
      </c>
      <c r="AH265" s="45">
        <f t="shared" si="50"/>
        <v>22.44</v>
      </c>
      <c r="AI265" s="45">
        <f t="shared" si="50"/>
        <v>18.55</v>
      </c>
      <c r="AJ265" s="10">
        <v>0.36</v>
      </c>
      <c r="AK265" s="10">
        <v>1918</v>
      </c>
      <c r="AL265" s="10">
        <v>1591.62</v>
      </c>
      <c r="AM265" s="10">
        <v>3172.55</v>
      </c>
      <c r="AN265" s="10">
        <v>2073.15</v>
      </c>
      <c r="AO265" s="10">
        <v>798.96</v>
      </c>
      <c r="AP265" s="10">
        <v>1489.43</v>
      </c>
      <c r="AQ265" s="10">
        <v>596.79</v>
      </c>
      <c r="AR265" s="10">
        <v>1847.76</v>
      </c>
      <c r="AS265" s="10">
        <v>2098.8200000000002</v>
      </c>
      <c r="AT265" s="10">
        <v>2174.81</v>
      </c>
      <c r="AU265" s="10">
        <v>2870.04</v>
      </c>
      <c r="AV265" s="10">
        <v>926.97</v>
      </c>
      <c r="AW265" s="10">
        <v>2144.5300000000002</v>
      </c>
      <c r="AX265" s="10">
        <v>7715</v>
      </c>
      <c r="AY265" s="10">
        <v>114.37</v>
      </c>
      <c r="AZ265" s="10">
        <v>2606.86</v>
      </c>
      <c r="BA265" s="10">
        <v>1896.94</v>
      </c>
      <c r="BB265" s="10">
        <v>1368.09</v>
      </c>
      <c r="BC265" s="10">
        <v>655.24</v>
      </c>
      <c r="BD265" s="10">
        <v>0.24</v>
      </c>
      <c r="BE265" s="10">
        <v>0.12</v>
      </c>
      <c r="BF265" s="10">
        <v>0.1</v>
      </c>
      <c r="BG265" s="10">
        <v>0.24</v>
      </c>
      <c r="BH265" s="10">
        <v>0.28000000000000003</v>
      </c>
      <c r="BI265" s="10">
        <v>1.06</v>
      </c>
      <c r="BJ265" s="10">
        <v>0.04</v>
      </c>
      <c r="BK265" s="10">
        <v>4.0999999999999996</v>
      </c>
      <c r="BL265" s="10">
        <v>0.01</v>
      </c>
      <c r="BM265" s="10">
        <v>1.25</v>
      </c>
      <c r="BN265" s="10">
        <v>0.05</v>
      </c>
      <c r="BO265" s="10">
        <v>0.06</v>
      </c>
      <c r="BP265" s="10">
        <v>0</v>
      </c>
      <c r="BQ265" s="10">
        <v>0.19</v>
      </c>
      <c r="BR265" s="10">
        <v>0.28999999999999998</v>
      </c>
      <c r="BS265" s="10">
        <v>5.88</v>
      </c>
      <c r="BT265" s="10">
        <v>0</v>
      </c>
      <c r="BU265" s="10">
        <v>0</v>
      </c>
      <c r="BV265" s="10">
        <v>8.1999999999999993</v>
      </c>
      <c r="BW265" s="10">
        <v>0.08</v>
      </c>
      <c r="BX265" s="10">
        <v>0</v>
      </c>
      <c r="BY265" s="10">
        <v>0</v>
      </c>
      <c r="BZ265" s="10">
        <v>0</v>
      </c>
      <c r="CA265" s="10">
        <v>0</v>
      </c>
      <c r="CB265" s="10">
        <v>1407.56</v>
      </c>
      <c r="CC265" s="8"/>
      <c r="CD265" s="8"/>
      <c r="CE265" s="10">
        <v>473.76</v>
      </c>
      <c r="CG265" s="10">
        <v>176.3</v>
      </c>
      <c r="CH265" s="10">
        <v>94.69</v>
      </c>
      <c r="CI265" s="10">
        <v>135.49</v>
      </c>
      <c r="CJ265" s="10">
        <v>13712.99</v>
      </c>
      <c r="CK265" s="10">
        <v>6580.59</v>
      </c>
      <c r="CL265" s="10">
        <v>10146.790000000001</v>
      </c>
      <c r="CM265" s="10">
        <v>238.29</v>
      </c>
      <c r="CN265" s="10">
        <v>142.56</v>
      </c>
      <c r="CO265" s="10">
        <v>190.91</v>
      </c>
      <c r="CP265" s="10">
        <v>31.72</v>
      </c>
      <c r="CQ265" s="10">
        <v>3.29</v>
      </c>
    </row>
    <row r="267" spans="1:95" x14ac:dyDescent="0.25">
      <c r="B267" s="31" t="s">
        <v>172</v>
      </c>
    </row>
    <row r="268" spans="1:95" x14ac:dyDescent="0.25">
      <c r="B268" s="14" t="s">
        <v>104</v>
      </c>
    </row>
    <row r="269" spans="1:95" s="23" customFormat="1" x14ac:dyDescent="0.25">
      <c r="A269" s="20" t="str">
        <f>"-"</f>
        <v>-</v>
      </c>
      <c r="B269" s="21" t="s">
        <v>111</v>
      </c>
      <c r="C269" s="22">
        <v>30</v>
      </c>
      <c r="D269" s="43">
        <v>1.83</v>
      </c>
      <c r="E269" s="43">
        <v>0</v>
      </c>
      <c r="F269" s="43">
        <v>0.18</v>
      </c>
      <c r="G269" s="43">
        <v>0.2</v>
      </c>
      <c r="H269" s="43">
        <v>11.07</v>
      </c>
      <c r="I269" s="49">
        <v>54.046799999999998</v>
      </c>
      <c r="J269" s="43">
        <v>0</v>
      </c>
      <c r="K269" s="43">
        <v>0</v>
      </c>
      <c r="L269" s="43">
        <v>0</v>
      </c>
      <c r="M269" s="43">
        <v>0</v>
      </c>
      <c r="N269" s="43">
        <v>0.33</v>
      </c>
      <c r="O269" s="43">
        <v>10.68</v>
      </c>
      <c r="P269" s="43">
        <v>0.06</v>
      </c>
      <c r="Q269" s="43">
        <v>0</v>
      </c>
      <c r="R269" s="43">
        <v>0</v>
      </c>
      <c r="S269" s="43">
        <v>0</v>
      </c>
      <c r="T269" s="43">
        <v>0.54</v>
      </c>
      <c r="U269" s="43">
        <v>0</v>
      </c>
      <c r="V269" s="43">
        <v>0</v>
      </c>
      <c r="W269" s="43">
        <v>0</v>
      </c>
      <c r="X269" s="43">
        <v>0</v>
      </c>
      <c r="Y269" s="43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43">
        <v>0</v>
      </c>
      <c r="AJ269" s="23">
        <v>0</v>
      </c>
      <c r="AK269" s="23">
        <v>95.79</v>
      </c>
      <c r="AL269" s="23">
        <v>99.7</v>
      </c>
      <c r="AM269" s="23">
        <v>152.69</v>
      </c>
      <c r="AN269" s="23">
        <v>50.63</v>
      </c>
      <c r="AO269" s="23">
        <v>30.02</v>
      </c>
      <c r="AP269" s="23">
        <v>60.03</v>
      </c>
      <c r="AQ269" s="23">
        <v>22.71</v>
      </c>
      <c r="AR269" s="23">
        <v>108.58</v>
      </c>
      <c r="AS269" s="23">
        <v>67.34</v>
      </c>
      <c r="AT269" s="23">
        <v>93.96</v>
      </c>
      <c r="AU269" s="23">
        <v>77.52</v>
      </c>
      <c r="AV269" s="23">
        <v>40.72</v>
      </c>
      <c r="AW269" s="23">
        <v>72.040000000000006</v>
      </c>
      <c r="AX269" s="23">
        <v>602.39</v>
      </c>
      <c r="AY269" s="23">
        <v>0</v>
      </c>
      <c r="AZ269" s="23">
        <v>196.27</v>
      </c>
      <c r="BA269" s="23">
        <v>85.35</v>
      </c>
      <c r="BB269" s="23">
        <v>56.64</v>
      </c>
      <c r="BC269" s="23">
        <v>44.89</v>
      </c>
      <c r="BD269" s="23">
        <v>0</v>
      </c>
      <c r="BE269" s="23">
        <v>0</v>
      </c>
      <c r="BF269" s="23">
        <v>0</v>
      </c>
      <c r="BG269" s="23">
        <v>0</v>
      </c>
      <c r="BH269" s="23">
        <v>0</v>
      </c>
      <c r="BI269" s="23">
        <v>0</v>
      </c>
      <c r="BJ269" s="23">
        <v>0</v>
      </c>
      <c r="BK269" s="23">
        <v>0.02</v>
      </c>
      <c r="BL269" s="23">
        <v>0</v>
      </c>
      <c r="BM269" s="23">
        <v>0</v>
      </c>
      <c r="BN269" s="23">
        <v>0</v>
      </c>
      <c r="BO269" s="23">
        <v>0</v>
      </c>
      <c r="BP269" s="23">
        <v>0</v>
      </c>
      <c r="BQ269" s="23">
        <v>0</v>
      </c>
      <c r="BR269" s="23">
        <v>0</v>
      </c>
      <c r="BS269" s="23">
        <v>0.02</v>
      </c>
      <c r="BT269" s="23">
        <v>0</v>
      </c>
      <c r="BU269" s="23">
        <v>0</v>
      </c>
      <c r="BV269" s="23">
        <v>0.08</v>
      </c>
      <c r="BW269" s="23">
        <v>0</v>
      </c>
      <c r="BX269" s="23">
        <v>0</v>
      </c>
      <c r="BY269" s="23">
        <v>0</v>
      </c>
      <c r="BZ269" s="23">
        <v>0</v>
      </c>
      <c r="CA269" s="23">
        <v>0</v>
      </c>
      <c r="CB269" s="23">
        <v>11.73</v>
      </c>
      <c r="CC269" s="24"/>
      <c r="CD269" s="24"/>
      <c r="CE269" s="23">
        <v>0</v>
      </c>
      <c r="CG269" s="23">
        <v>0</v>
      </c>
      <c r="CH269" s="23">
        <v>0</v>
      </c>
      <c r="CI269" s="23">
        <v>0</v>
      </c>
      <c r="CJ269" s="23">
        <v>570</v>
      </c>
      <c r="CK269" s="23">
        <v>219.6</v>
      </c>
      <c r="CL269" s="23">
        <v>394.8</v>
      </c>
      <c r="CM269" s="23">
        <v>4.5599999999999996</v>
      </c>
      <c r="CN269" s="23">
        <v>4.5599999999999996</v>
      </c>
      <c r="CO269" s="23">
        <v>4.5599999999999996</v>
      </c>
      <c r="CP269" s="23">
        <v>0</v>
      </c>
      <c r="CQ269" s="23">
        <v>0</v>
      </c>
    </row>
    <row r="270" spans="1:95" s="23" customFormat="1" x14ac:dyDescent="0.25">
      <c r="A270" s="20" t="str">
        <f>"-"</f>
        <v>-</v>
      </c>
      <c r="B270" s="21" t="s">
        <v>122</v>
      </c>
      <c r="C270" s="22">
        <v>5</v>
      </c>
      <c r="D270" s="43">
        <v>0.04</v>
      </c>
      <c r="E270" s="43">
        <v>0.04</v>
      </c>
      <c r="F270" s="43">
        <v>3.63</v>
      </c>
      <c r="G270" s="43">
        <v>0</v>
      </c>
      <c r="H270" s="43">
        <v>7.0000000000000007E-2</v>
      </c>
      <c r="I270" s="49">
        <v>33.031999999999996</v>
      </c>
      <c r="J270" s="43">
        <v>2.36</v>
      </c>
      <c r="K270" s="43">
        <v>0.11</v>
      </c>
      <c r="L270" s="43">
        <v>0</v>
      </c>
      <c r="M270" s="43">
        <v>0</v>
      </c>
      <c r="N270" s="43">
        <v>7.0000000000000007E-2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7.0000000000000007E-2</v>
      </c>
      <c r="U270" s="43">
        <v>0.75</v>
      </c>
      <c r="V270" s="43">
        <v>1.5</v>
      </c>
      <c r="W270" s="43">
        <v>1.2</v>
      </c>
      <c r="X270" s="43">
        <v>0</v>
      </c>
      <c r="Y270" s="43">
        <v>1.5</v>
      </c>
      <c r="Z270" s="43">
        <v>0.01</v>
      </c>
      <c r="AA270" s="43">
        <v>20</v>
      </c>
      <c r="AB270" s="43">
        <v>15</v>
      </c>
      <c r="AC270" s="43">
        <v>22.5</v>
      </c>
      <c r="AD270" s="43">
        <v>0.05</v>
      </c>
      <c r="AE270" s="43">
        <v>0</v>
      </c>
      <c r="AF270" s="43">
        <v>0.01</v>
      </c>
      <c r="AG270" s="43">
        <v>0.01</v>
      </c>
      <c r="AH270" s="43">
        <v>0.01</v>
      </c>
      <c r="AI270" s="43">
        <v>0</v>
      </c>
      <c r="AJ270" s="23">
        <v>0</v>
      </c>
      <c r="AK270" s="23">
        <v>2.1</v>
      </c>
      <c r="AL270" s="23">
        <v>2.0499999999999998</v>
      </c>
      <c r="AM270" s="23">
        <v>3.8</v>
      </c>
      <c r="AN270" s="23">
        <v>2.25</v>
      </c>
      <c r="AO270" s="23">
        <v>0.85</v>
      </c>
      <c r="AP270" s="23">
        <v>2.35</v>
      </c>
      <c r="AQ270" s="23">
        <v>2.15</v>
      </c>
      <c r="AR270" s="23">
        <v>2.1</v>
      </c>
      <c r="AS270" s="23">
        <v>1.8</v>
      </c>
      <c r="AT270" s="23">
        <v>1.3</v>
      </c>
      <c r="AU270" s="23">
        <v>2.85</v>
      </c>
      <c r="AV270" s="23">
        <v>1.75</v>
      </c>
      <c r="AW270" s="23">
        <v>1.2</v>
      </c>
      <c r="AX270" s="23">
        <v>7.1</v>
      </c>
      <c r="AY270" s="23">
        <v>0</v>
      </c>
      <c r="AZ270" s="23">
        <v>2.4</v>
      </c>
      <c r="BA270" s="23">
        <v>2.7</v>
      </c>
      <c r="BB270" s="23">
        <v>2.1</v>
      </c>
      <c r="BC270" s="23">
        <v>0.5</v>
      </c>
      <c r="BD270" s="23">
        <v>0.13</v>
      </c>
      <c r="BE270" s="23">
        <v>0.06</v>
      </c>
      <c r="BF270" s="23">
        <v>0.03</v>
      </c>
      <c r="BG270" s="23">
        <v>0.08</v>
      </c>
      <c r="BH270" s="23">
        <v>0.09</v>
      </c>
      <c r="BI270" s="23">
        <v>0.4</v>
      </c>
      <c r="BJ270" s="23">
        <v>0</v>
      </c>
      <c r="BK270" s="23">
        <v>1.1000000000000001</v>
      </c>
      <c r="BL270" s="23">
        <v>0</v>
      </c>
      <c r="BM270" s="23">
        <v>0.34</v>
      </c>
      <c r="BN270" s="23">
        <v>0</v>
      </c>
      <c r="BO270" s="23">
        <v>0</v>
      </c>
      <c r="BP270" s="23">
        <v>0</v>
      </c>
      <c r="BQ270" s="23">
        <v>0.08</v>
      </c>
      <c r="BR270" s="23">
        <v>0.12</v>
      </c>
      <c r="BS270" s="23">
        <v>0.9</v>
      </c>
      <c r="BT270" s="23">
        <v>0</v>
      </c>
      <c r="BU270" s="23">
        <v>0</v>
      </c>
      <c r="BV270" s="23">
        <v>0.05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3">
        <v>1.25</v>
      </c>
      <c r="CC270" s="24"/>
      <c r="CD270" s="24"/>
      <c r="CE270" s="23">
        <v>22.5</v>
      </c>
      <c r="CG270" s="23">
        <v>0.2</v>
      </c>
      <c r="CH270" s="23">
        <v>0.05</v>
      </c>
      <c r="CI270" s="23">
        <v>0.13</v>
      </c>
      <c r="CJ270" s="23">
        <v>10</v>
      </c>
      <c r="CK270" s="23">
        <v>4.0999999999999996</v>
      </c>
      <c r="CL270" s="23">
        <v>7.05</v>
      </c>
      <c r="CM270" s="23">
        <v>0.86</v>
      </c>
      <c r="CN270" s="23">
        <v>0.44</v>
      </c>
      <c r="CO270" s="23">
        <v>0.65</v>
      </c>
      <c r="CP270" s="23">
        <v>0</v>
      </c>
      <c r="CQ270" s="23">
        <v>0</v>
      </c>
    </row>
    <row r="271" spans="1:95" s="23" customFormat="1" x14ac:dyDescent="0.25">
      <c r="A271" s="20" t="str">
        <f>"31/10"</f>
        <v>31/10</v>
      </c>
      <c r="B271" s="21" t="s">
        <v>107</v>
      </c>
      <c r="C271" s="22">
        <v>180</v>
      </c>
      <c r="D271" s="43">
        <v>1.46</v>
      </c>
      <c r="E271" s="43">
        <v>1.28</v>
      </c>
      <c r="F271" s="43">
        <v>1.1499999999999999</v>
      </c>
      <c r="G271" s="43">
        <v>0.04</v>
      </c>
      <c r="H271" s="43">
        <v>6.65</v>
      </c>
      <c r="I271" s="49">
        <v>41.374025999999994</v>
      </c>
      <c r="J271" s="43">
        <v>0.77</v>
      </c>
      <c r="K271" s="43">
        <v>0</v>
      </c>
      <c r="L271" s="43">
        <v>0</v>
      </c>
      <c r="M271" s="43">
        <v>0</v>
      </c>
      <c r="N271" s="43">
        <v>6.55</v>
      </c>
      <c r="O271" s="43">
        <v>0</v>
      </c>
      <c r="P271" s="43">
        <v>0.09</v>
      </c>
      <c r="Q271" s="43">
        <v>0</v>
      </c>
      <c r="R271" s="43">
        <v>0</v>
      </c>
      <c r="S271" s="43">
        <v>0.05</v>
      </c>
      <c r="T271" s="43">
        <v>0.37</v>
      </c>
      <c r="U271" s="43">
        <v>22.32</v>
      </c>
      <c r="V271" s="43">
        <v>65.180000000000007</v>
      </c>
      <c r="W271" s="43">
        <v>52.51</v>
      </c>
      <c r="X271" s="43">
        <v>5.99</v>
      </c>
      <c r="Y271" s="43">
        <v>37.67</v>
      </c>
      <c r="Z271" s="43">
        <v>0.06</v>
      </c>
      <c r="AA271" s="43">
        <v>9</v>
      </c>
      <c r="AB271" s="43">
        <v>4.05</v>
      </c>
      <c r="AC271" s="43">
        <v>9.9</v>
      </c>
      <c r="AD271" s="43">
        <v>0</v>
      </c>
      <c r="AE271" s="43">
        <v>0.02</v>
      </c>
      <c r="AF271" s="43">
        <v>0.06</v>
      </c>
      <c r="AG271" s="43">
        <v>0.04</v>
      </c>
      <c r="AH271" s="43">
        <v>0.36</v>
      </c>
      <c r="AI271" s="43">
        <v>0.23</v>
      </c>
      <c r="AJ271" s="23">
        <v>0</v>
      </c>
      <c r="AK271" s="23">
        <v>0</v>
      </c>
      <c r="AL271" s="23">
        <v>0</v>
      </c>
      <c r="AM271" s="23">
        <v>0</v>
      </c>
      <c r="AN271" s="23">
        <v>0</v>
      </c>
      <c r="AO271" s="23">
        <v>0</v>
      </c>
      <c r="AP271" s="23">
        <v>0</v>
      </c>
      <c r="AQ271" s="23">
        <v>0</v>
      </c>
      <c r="AR271" s="23">
        <v>0</v>
      </c>
      <c r="AS271" s="23">
        <v>0</v>
      </c>
      <c r="AT271" s="23">
        <v>0</v>
      </c>
      <c r="AU271" s="23">
        <v>0</v>
      </c>
      <c r="AV271" s="23">
        <v>0</v>
      </c>
      <c r="AW271" s="23">
        <v>0</v>
      </c>
      <c r="AX271" s="23">
        <v>0</v>
      </c>
      <c r="AY271" s="23">
        <v>0</v>
      </c>
      <c r="AZ271" s="23">
        <v>0</v>
      </c>
      <c r="BA271" s="23">
        <v>0</v>
      </c>
      <c r="BB271" s="23">
        <v>0</v>
      </c>
      <c r="BC271" s="23">
        <v>0</v>
      </c>
      <c r="BD271" s="23">
        <v>0</v>
      </c>
      <c r="BE271" s="23">
        <v>0</v>
      </c>
      <c r="BF271" s="23">
        <v>0</v>
      </c>
      <c r="BG271" s="23">
        <v>0</v>
      </c>
      <c r="BH271" s="23">
        <v>0</v>
      </c>
      <c r="BI271" s="23">
        <v>0</v>
      </c>
      <c r="BJ271" s="23">
        <v>0</v>
      </c>
      <c r="BK271" s="23">
        <v>0</v>
      </c>
      <c r="BL271" s="23">
        <v>0</v>
      </c>
      <c r="BM271" s="23">
        <v>0</v>
      </c>
      <c r="BN271" s="23">
        <v>0</v>
      </c>
      <c r="BO271" s="23">
        <v>0</v>
      </c>
      <c r="BP271" s="23">
        <v>0</v>
      </c>
      <c r="BQ271" s="23">
        <v>0</v>
      </c>
      <c r="BR271" s="23">
        <v>0</v>
      </c>
      <c r="BS271" s="23">
        <v>0</v>
      </c>
      <c r="BT271" s="23">
        <v>0</v>
      </c>
      <c r="BU271" s="23">
        <v>0</v>
      </c>
      <c r="BV271" s="23">
        <v>0</v>
      </c>
      <c r="BW271" s="23">
        <v>0</v>
      </c>
      <c r="BX271" s="23">
        <v>0</v>
      </c>
      <c r="BY271" s="23">
        <v>0</v>
      </c>
      <c r="BZ271" s="23">
        <v>0</v>
      </c>
      <c r="CA271" s="23">
        <v>0</v>
      </c>
      <c r="CB271" s="23">
        <v>175.13</v>
      </c>
      <c r="CC271" s="24"/>
      <c r="CD271" s="24"/>
      <c r="CE271" s="23">
        <v>9.68</v>
      </c>
      <c r="CG271" s="23">
        <v>6.84</v>
      </c>
      <c r="CH271" s="23">
        <v>3.69</v>
      </c>
      <c r="CI271" s="23">
        <v>5.26</v>
      </c>
      <c r="CJ271" s="23">
        <v>567</v>
      </c>
      <c r="CK271" s="23">
        <v>214.2</v>
      </c>
      <c r="CL271" s="23">
        <v>390.6</v>
      </c>
      <c r="CM271" s="23">
        <v>35.65</v>
      </c>
      <c r="CN271" s="23">
        <v>19</v>
      </c>
      <c r="CO271" s="23">
        <v>27.32</v>
      </c>
      <c r="CP271" s="23">
        <v>4.5</v>
      </c>
      <c r="CQ271" s="23">
        <v>0</v>
      </c>
    </row>
    <row r="272" spans="1:95" s="9" customFormat="1" ht="31.5" x14ac:dyDescent="0.25">
      <c r="A272" s="16" t="str">
        <f>"5/4"</f>
        <v>5/4</v>
      </c>
      <c r="B272" s="17" t="s">
        <v>132</v>
      </c>
      <c r="C272" s="18">
        <v>200</v>
      </c>
      <c r="D272" s="44">
        <v>5.31</v>
      </c>
      <c r="E272" s="44">
        <v>2.35</v>
      </c>
      <c r="F272" s="44">
        <v>4.59</v>
      </c>
      <c r="G272" s="44">
        <v>0.32</v>
      </c>
      <c r="H272" s="44">
        <v>29.54</v>
      </c>
      <c r="I272" s="50">
        <v>179.18349200000003</v>
      </c>
      <c r="J272" s="44">
        <v>3.31</v>
      </c>
      <c r="K272" s="44">
        <v>0.09</v>
      </c>
      <c r="L272" s="44">
        <v>0</v>
      </c>
      <c r="M272" s="44">
        <v>0</v>
      </c>
      <c r="N272" s="44">
        <v>8.5500000000000007</v>
      </c>
      <c r="O272" s="44">
        <v>19.95</v>
      </c>
      <c r="P272" s="44">
        <v>1.05</v>
      </c>
      <c r="Q272" s="44">
        <v>0</v>
      </c>
      <c r="R272" s="44">
        <v>0</v>
      </c>
      <c r="S272" s="44">
        <v>0.08</v>
      </c>
      <c r="T272" s="44">
        <v>1.28</v>
      </c>
      <c r="U272" s="44">
        <v>235.16</v>
      </c>
      <c r="V272" s="44">
        <v>140.62</v>
      </c>
      <c r="W272" s="44">
        <v>92.71</v>
      </c>
      <c r="X272" s="44">
        <v>14.85</v>
      </c>
      <c r="Y272" s="44">
        <v>87.67</v>
      </c>
      <c r="Z272" s="44">
        <v>0.38</v>
      </c>
      <c r="AA272" s="44">
        <v>19.2</v>
      </c>
      <c r="AB272" s="44">
        <v>16</v>
      </c>
      <c r="AC272" s="44">
        <v>35.6</v>
      </c>
      <c r="AD272" s="44">
        <v>0.52</v>
      </c>
      <c r="AE272" s="44">
        <v>0.06</v>
      </c>
      <c r="AF272" s="44">
        <v>0.11</v>
      </c>
      <c r="AG272" s="44">
        <v>0.37</v>
      </c>
      <c r="AH272" s="44">
        <v>1.61</v>
      </c>
      <c r="AI272" s="44">
        <v>0.42</v>
      </c>
      <c r="AJ272" s="9">
        <v>0</v>
      </c>
      <c r="AK272" s="9">
        <v>148.97</v>
      </c>
      <c r="AL272" s="9">
        <v>136.9</v>
      </c>
      <c r="AM272" s="9">
        <v>246.51</v>
      </c>
      <c r="AN272" s="9">
        <v>78.400000000000006</v>
      </c>
      <c r="AO272" s="9">
        <v>47.26</v>
      </c>
      <c r="AP272" s="9">
        <v>96.52</v>
      </c>
      <c r="AQ272" s="9">
        <v>34.700000000000003</v>
      </c>
      <c r="AR272" s="9">
        <v>164.01</v>
      </c>
      <c r="AS272" s="9">
        <v>103.63</v>
      </c>
      <c r="AT272" s="9">
        <v>142.35</v>
      </c>
      <c r="AU272" s="9">
        <v>116.45</v>
      </c>
      <c r="AV272" s="9">
        <v>64.48</v>
      </c>
      <c r="AW272" s="9">
        <v>110.69</v>
      </c>
      <c r="AX272" s="9">
        <v>967.9</v>
      </c>
      <c r="AY272" s="9">
        <v>0</v>
      </c>
      <c r="AZ272" s="9">
        <v>314.64</v>
      </c>
      <c r="BA272" s="9">
        <v>161.44999999999999</v>
      </c>
      <c r="BB272" s="9">
        <v>82.8</v>
      </c>
      <c r="BC272" s="9">
        <v>66.55</v>
      </c>
      <c r="BD272" s="9">
        <v>0.09</v>
      </c>
      <c r="BE272" s="9">
        <v>0.04</v>
      </c>
      <c r="BF272" s="9">
        <v>0.02</v>
      </c>
      <c r="BG272" s="9">
        <v>0.05</v>
      </c>
      <c r="BH272" s="9">
        <v>0.06</v>
      </c>
      <c r="BI272" s="9">
        <v>0.28000000000000003</v>
      </c>
      <c r="BJ272" s="9">
        <v>0</v>
      </c>
      <c r="BK272" s="9">
        <v>0.78</v>
      </c>
      <c r="BL272" s="9">
        <v>0</v>
      </c>
      <c r="BM272" s="9">
        <v>0.24</v>
      </c>
      <c r="BN272" s="9">
        <v>0</v>
      </c>
      <c r="BO272" s="9">
        <v>0</v>
      </c>
      <c r="BP272" s="9">
        <v>0</v>
      </c>
      <c r="BQ272" s="9">
        <v>0.05</v>
      </c>
      <c r="BR272" s="9">
        <v>0.08</v>
      </c>
      <c r="BS272" s="9">
        <v>0.63</v>
      </c>
      <c r="BT272" s="9">
        <v>0</v>
      </c>
      <c r="BU272" s="9">
        <v>0</v>
      </c>
      <c r="BV272" s="9">
        <v>0.04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180.69</v>
      </c>
      <c r="CC272" s="19"/>
      <c r="CD272" s="19"/>
      <c r="CE272" s="9">
        <v>21.87</v>
      </c>
      <c r="CG272" s="9">
        <v>33.380000000000003</v>
      </c>
      <c r="CH272" s="9">
        <v>14.46</v>
      </c>
      <c r="CI272" s="9">
        <v>23.92</v>
      </c>
      <c r="CJ272" s="9">
        <v>1875.37</v>
      </c>
      <c r="CK272" s="9">
        <v>844.23</v>
      </c>
      <c r="CL272" s="9">
        <v>1359.8</v>
      </c>
      <c r="CM272" s="9">
        <v>43.77</v>
      </c>
      <c r="CN272" s="9">
        <v>22.87</v>
      </c>
      <c r="CO272" s="9">
        <v>33.32</v>
      </c>
      <c r="CP272" s="9">
        <v>5</v>
      </c>
      <c r="CQ272" s="9">
        <v>0.5</v>
      </c>
    </row>
    <row r="273" spans="1:95" s="10" customFormat="1" x14ac:dyDescent="0.25">
      <c r="A273" s="25"/>
      <c r="B273" s="26" t="s">
        <v>109</v>
      </c>
      <c r="C273" s="27">
        <f>SUM(C269:C272)</f>
        <v>415</v>
      </c>
      <c r="D273" s="45">
        <f t="shared" ref="D273:AI273" si="51">SUM(D269:D272)</f>
        <v>8.64</v>
      </c>
      <c r="E273" s="45">
        <f t="shared" si="51"/>
        <v>3.67</v>
      </c>
      <c r="F273" s="45">
        <f t="shared" si="51"/>
        <v>9.5500000000000007</v>
      </c>
      <c r="G273" s="45">
        <f t="shared" si="51"/>
        <v>0.56000000000000005</v>
      </c>
      <c r="H273" s="45">
        <f t="shared" si="51"/>
        <v>47.33</v>
      </c>
      <c r="I273" s="51">
        <f t="shared" si="51"/>
        <v>307.63631800000002</v>
      </c>
      <c r="J273" s="45">
        <f t="shared" si="51"/>
        <v>6.4399999999999995</v>
      </c>
      <c r="K273" s="45">
        <f t="shared" si="51"/>
        <v>0.2</v>
      </c>
      <c r="L273" s="45">
        <f t="shared" si="51"/>
        <v>0</v>
      </c>
      <c r="M273" s="45">
        <f t="shared" si="51"/>
        <v>0</v>
      </c>
      <c r="N273" s="45">
        <f t="shared" si="51"/>
        <v>15.5</v>
      </c>
      <c r="O273" s="45">
        <f t="shared" si="51"/>
        <v>30.63</v>
      </c>
      <c r="P273" s="45">
        <f t="shared" si="51"/>
        <v>1.2</v>
      </c>
      <c r="Q273" s="45">
        <f t="shared" si="51"/>
        <v>0</v>
      </c>
      <c r="R273" s="45">
        <f t="shared" si="51"/>
        <v>0</v>
      </c>
      <c r="S273" s="45">
        <f t="shared" si="51"/>
        <v>0.13</v>
      </c>
      <c r="T273" s="45">
        <f t="shared" si="51"/>
        <v>2.2600000000000002</v>
      </c>
      <c r="U273" s="45">
        <f t="shared" si="51"/>
        <v>258.23</v>
      </c>
      <c r="V273" s="45">
        <f t="shared" si="51"/>
        <v>207.3</v>
      </c>
      <c r="W273" s="45">
        <f t="shared" si="51"/>
        <v>146.41999999999999</v>
      </c>
      <c r="X273" s="45">
        <f t="shared" si="51"/>
        <v>20.84</v>
      </c>
      <c r="Y273" s="45">
        <f t="shared" si="51"/>
        <v>126.84</v>
      </c>
      <c r="Z273" s="45">
        <f t="shared" si="51"/>
        <v>0.45</v>
      </c>
      <c r="AA273" s="45">
        <f t="shared" si="51"/>
        <v>48.2</v>
      </c>
      <c r="AB273" s="45">
        <f t="shared" si="51"/>
        <v>35.049999999999997</v>
      </c>
      <c r="AC273" s="45">
        <f t="shared" si="51"/>
        <v>68</v>
      </c>
      <c r="AD273" s="45">
        <f t="shared" si="51"/>
        <v>0.57000000000000006</v>
      </c>
      <c r="AE273" s="45">
        <f t="shared" si="51"/>
        <v>0.08</v>
      </c>
      <c r="AF273" s="45">
        <f t="shared" si="51"/>
        <v>0.18</v>
      </c>
      <c r="AG273" s="45">
        <f t="shared" si="51"/>
        <v>0.42</v>
      </c>
      <c r="AH273" s="45">
        <f t="shared" si="51"/>
        <v>1.98</v>
      </c>
      <c r="AI273" s="45">
        <f t="shared" si="51"/>
        <v>0.65</v>
      </c>
      <c r="AJ273" s="10">
        <v>0</v>
      </c>
      <c r="AK273" s="10">
        <v>246.86</v>
      </c>
      <c r="AL273" s="10">
        <v>238.65</v>
      </c>
      <c r="AM273" s="10">
        <v>402.99</v>
      </c>
      <c r="AN273" s="10">
        <v>131.28</v>
      </c>
      <c r="AO273" s="10">
        <v>78.13</v>
      </c>
      <c r="AP273" s="10">
        <v>158.9</v>
      </c>
      <c r="AQ273" s="10">
        <v>59.56</v>
      </c>
      <c r="AR273" s="10">
        <v>274.69</v>
      </c>
      <c r="AS273" s="10">
        <v>172.76</v>
      </c>
      <c r="AT273" s="10">
        <v>237.61</v>
      </c>
      <c r="AU273" s="10">
        <v>196.81</v>
      </c>
      <c r="AV273" s="10">
        <v>106.95</v>
      </c>
      <c r="AW273" s="10">
        <v>183.93</v>
      </c>
      <c r="AX273" s="10">
        <v>1577.39</v>
      </c>
      <c r="AY273" s="10">
        <v>0</v>
      </c>
      <c r="AZ273" s="10">
        <v>513.30999999999995</v>
      </c>
      <c r="BA273" s="10">
        <v>249.5</v>
      </c>
      <c r="BB273" s="10">
        <v>141.53</v>
      </c>
      <c r="BC273" s="10">
        <v>111.94</v>
      </c>
      <c r="BD273" s="10">
        <v>0.23</v>
      </c>
      <c r="BE273" s="10">
        <v>0.1</v>
      </c>
      <c r="BF273" s="10">
        <v>0.06</v>
      </c>
      <c r="BG273" s="10">
        <v>0.13</v>
      </c>
      <c r="BH273" s="10">
        <v>0.15</v>
      </c>
      <c r="BI273" s="10">
        <v>0.68</v>
      </c>
      <c r="BJ273" s="10">
        <v>0</v>
      </c>
      <c r="BK273" s="10">
        <v>1.91</v>
      </c>
      <c r="BL273" s="10">
        <v>0</v>
      </c>
      <c r="BM273" s="10">
        <v>0.57999999999999996</v>
      </c>
      <c r="BN273" s="10">
        <v>0</v>
      </c>
      <c r="BO273" s="10">
        <v>0</v>
      </c>
      <c r="BP273" s="10">
        <v>0</v>
      </c>
      <c r="BQ273" s="10">
        <v>0.13</v>
      </c>
      <c r="BR273" s="10">
        <v>0.2</v>
      </c>
      <c r="BS273" s="10">
        <v>1.55</v>
      </c>
      <c r="BT273" s="10">
        <v>0</v>
      </c>
      <c r="BU273" s="10">
        <v>0</v>
      </c>
      <c r="BV273" s="10">
        <v>0.17</v>
      </c>
      <c r="BW273" s="10">
        <v>0.01</v>
      </c>
      <c r="BX273" s="10">
        <v>0</v>
      </c>
      <c r="BY273" s="10">
        <v>0</v>
      </c>
      <c r="BZ273" s="10">
        <v>0</v>
      </c>
      <c r="CA273" s="10">
        <v>0</v>
      </c>
      <c r="CB273" s="10">
        <v>368.8</v>
      </c>
      <c r="CC273" s="8"/>
      <c r="CD273" s="8" t="e">
        <f>$I$273/#REF!*100</f>
        <v>#REF!</v>
      </c>
      <c r="CE273" s="10">
        <v>54.04</v>
      </c>
      <c r="CG273" s="10">
        <v>40.409999999999997</v>
      </c>
      <c r="CH273" s="10">
        <v>18.190000000000001</v>
      </c>
      <c r="CI273" s="10">
        <v>29.3</v>
      </c>
      <c r="CJ273" s="10">
        <v>3022.37</v>
      </c>
      <c r="CK273" s="10">
        <v>1282.1300000000001</v>
      </c>
      <c r="CL273" s="10">
        <v>2152.25</v>
      </c>
      <c r="CM273" s="10">
        <v>84.83</v>
      </c>
      <c r="CN273" s="10">
        <v>46.86</v>
      </c>
      <c r="CO273" s="10">
        <v>65.849999999999994</v>
      </c>
      <c r="CP273" s="10">
        <v>9.5</v>
      </c>
      <c r="CQ273" s="10">
        <v>0.5</v>
      </c>
    </row>
    <row r="274" spans="1:95" x14ac:dyDescent="0.25">
      <c r="B274" s="14" t="s">
        <v>167</v>
      </c>
    </row>
    <row r="275" spans="1:95" s="9" customFormat="1" x14ac:dyDescent="0.25">
      <c r="A275" s="16" t="str">
        <f>"-"</f>
        <v>-</v>
      </c>
      <c r="B275" s="17" t="s">
        <v>138</v>
      </c>
      <c r="C275" s="18">
        <v>100</v>
      </c>
      <c r="D275" s="44">
        <v>4.8</v>
      </c>
      <c r="E275" s="44">
        <v>4.0999999999999996</v>
      </c>
      <c r="F275" s="44">
        <v>2.5</v>
      </c>
      <c r="G275" s="44">
        <v>0</v>
      </c>
      <c r="H275" s="44">
        <v>11</v>
      </c>
      <c r="I275" s="50">
        <v>86.8</v>
      </c>
      <c r="J275" s="44">
        <v>0.9</v>
      </c>
      <c r="K275" s="44">
        <v>0</v>
      </c>
      <c r="L275" s="44">
        <v>0</v>
      </c>
      <c r="M275" s="44">
        <v>0</v>
      </c>
      <c r="N275" s="44">
        <v>11</v>
      </c>
      <c r="O275" s="44">
        <v>0</v>
      </c>
      <c r="P275" s="44">
        <v>0</v>
      </c>
      <c r="Q275" s="44">
        <v>0</v>
      </c>
      <c r="R275" s="44">
        <v>0</v>
      </c>
      <c r="S275" s="44">
        <v>1.1000000000000001</v>
      </c>
      <c r="T275" s="44">
        <v>0.9</v>
      </c>
      <c r="U275" s="44">
        <v>50</v>
      </c>
      <c r="V275" s="44">
        <v>152</v>
      </c>
      <c r="W275" s="44">
        <v>124</v>
      </c>
      <c r="X275" s="44">
        <v>15</v>
      </c>
      <c r="Y275" s="44">
        <v>95</v>
      </c>
      <c r="Z275" s="44">
        <v>0.1</v>
      </c>
      <c r="AA275" s="44">
        <v>10</v>
      </c>
      <c r="AB275" s="44">
        <v>0</v>
      </c>
      <c r="AC275" s="44">
        <v>10</v>
      </c>
      <c r="AD275" s="44">
        <v>0</v>
      </c>
      <c r="AE275" s="44">
        <v>0.03</v>
      </c>
      <c r="AF275" s="44">
        <v>0.15</v>
      </c>
      <c r="AG275" s="44">
        <v>0.2</v>
      </c>
      <c r="AH275" s="44">
        <v>1.2</v>
      </c>
      <c r="AI275" s="44">
        <v>0.6</v>
      </c>
      <c r="AJ275" s="9">
        <v>0</v>
      </c>
      <c r="AK275" s="9">
        <v>323</v>
      </c>
      <c r="AL275" s="9">
        <v>300</v>
      </c>
      <c r="AM275" s="9">
        <v>450</v>
      </c>
      <c r="AN275" s="9">
        <v>387</v>
      </c>
      <c r="AO275" s="9">
        <v>115</v>
      </c>
      <c r="AP275" s="9">
        <v>216</v>
      </c>
      <c r="AQ275" s="9">
        <v>72</v>
      </c>
      <c r="AR275" s="9">
        <v>225</v>
      </c>
      <c r="AS275" s="9">
        <v>160</v>
      </c>
      <c r="AT275" s="9">
        <v>174</v>
      </c>
      <c r="AU275" s="9">
        <v>344</v>
      </c>
      <c r="AV275" s="9">
        <v>156</v>
      </c>
      <c r="AW275" s="9">
        <v>93</v>
      </c>
      <c r="AX275" s="9">
        <v>897</v>
      </c>
      <c r="AY275" s="9">
        <v>0</v>
      </c>
      <c r="AZ275" s="9">
        <v>518</v>
      </c>
      <c r="BA275" s="9">
        <v>278</v>
      </c>
      <c r="BB275" s="9">
        <v>242</v>
      </c>
      <c r="BC275" s="9">
        <v>50</v>
      </c>
      <c r="BD275" s="9">
        <v>0.1</v>
      </c>
      <c r="BE275" s="9">
        <v>7.0000000000000007E-2</v>
      </c>
      <c r="BF275" s="9">
        <v>0.04</v>
      </c>
      <c r="BG275" s="9">
        <v>0.08</v>
      </c>
      <c r="BH275" s="9">
        <v>0.09</v>
      </c>
      <c r="BI275" s="9">
        <v>0.45</v>
      </c>
      <c r="BJ275" s="9">
        <v>0.03</v>
      </c>
      <c r="BK275" s="9">
        <v>0.56000000000000005</v>
      </c>
      <c r="BL275" s="9">
        <v>0.02</v>
      </c>
      <c r="BM275" s="9">
        <v>0.31</v>
      </c>
      <c r="BN275" s="9">
        <v>0.04</v>
      </c>
      <c r="BO275" s="9">
        <v>0</v>
      </c>
      <c r="BP275" s="9">
        <v>0</v>
      </c>
      <c r="BQ275" s="9">
        <v>0.04</v>
      </c>
      <c r="BR275" s="9">
        <v>0.08</v>
      </c>
      <c r="BS275" s="9">
        <v>0.69</v>
      </c>
      <c r="BT275" s="9">
        <v>0.01</v>
      </c>
      <c r="BU275" s="9">
        <v>0</v>
      </c>
      <c r="BV275" s="9">
        <v>0.02</v>
      </c>
      <c r="BW275" s="9">
        <v>0.03</v>
      </c>
      <c r="BX275" s="9">
        <v>0.08</v>
      </c>
      <c r="BY275" s="9">
        <v>0</v>
      </c>
      <c r="BZ275" s="9">
        <v>0</v>
      </c>
      <c r="CA275" s="9">
        <v>0</v>
      </c>
      <c r="CB275" s="9">
        <v>86.5</v>
      </c>
      <c r="CC275" s="19"/>
      <c r="CD275" s="19"/>
      <c r="CE275" s="9">
        <v>10</v>
      </c>
      <c r="CG275" s="9">
        <v>9</v>
      </c>
      <c r="CH275" s="9">
        <v>9</v>
      </c>
      <c r="CI275" s="9">
        <v>9</v>
      </c>
      <c r="CJ275" s="9">
        <v>0</v>
      </c>
      <c r="CK275" s="9">
        <v>0</v>
      </c>
      <c r="CL275" s="9">
        <v>0</v>
      </c>
      <c r="CM275" s="9">
        <v>2</v>
      </c>
      <c r="CN275" s="9">
        <v>2</v>
      </c>
      <c r="CO275" s="9">
        <v>2</v>
      </c>
      <c r="CP275" s="9">
        <v>0</v>
      </c>
      <c r="CQ275" s="9">
        <v>0</v>
      </c>
    </row>
    <row r="276" spans="1:95" s="10" customFormat="1" x14ac:dyDescent="0.25">
      <c r="A276" s="25"/>
      <c r="B276" s="26" t="s">
        <v>168</v>
      </c>
      <c r="C276" s="27">
        <f>SUM(C275)</f>
        <v>100</v>
      </c>
      <c r="D276" s="45">
        <f t="shared" ref="D276:AI276" si="52">SUM(D275)</f>
        <v>4.8</v>
      </c>
      <c r="E276" s="45">
        <f t="shared" si="52"/>
        <v>4.0999999999999996</v>
      </c>
      <c r="F276" s="45">
        <f t="shared" si="52"/>
        <v>2.5</v>
      </c>
      <c r="G276" s="45">
        <f t="shared" si="52"/>
        <v>0</v>
      </c>
      <c r="H276" s="45">
        <f t="shared" si="52"/>
        <v>11</v>
      </c>
      <c r="I276" s="51">
        <f t="shared" si="52"/>
        <v>86.8</v>
      </c>
      <c r="J276" s="45">
        <f t="shared" si="52"/>
        <v>0.9</v>
      </c>
      <c r="K276" s="45">
        <f t="shared" si="52"/>
        <v>0</v>
      </c>
      <c r="L276" s="45">
        <f t="shared" si="52"/>
        <v>0</v>
      </c>
      <c r="M276" s="45">
        <f t="shared" si="52"/>
        <v>0</v>
      </c>
      <c r="N276" s="45">
        <f t="shared" si="52"/>
        <v>11</v>
      </c>
      <c r="O276" s="45">
        <f t="shared" si="52"/>
        <v>0</v>
      </c>
      <c r="P276" s="45">
        <f t="shared" si="52"/>
        <v>0</v>
      </c>
      <c r="Q276" s="45">
        <f t="shared" si="52"/>
        <v>0</v>
      </c>
      <c r="R276" s="45">
        <f t="shared" si="52"/>
        <v>0</v>
      </c>
      <c r="S276" s="45">
        <f t="shared" si="52"/>
        <v>1.1000000000000001</v>
      </c>
      <c r="T276" s="45">
        <f t="shared" si="52"/>
        <v>0.9</v>
      </c>
      <c r="U276" s="45">
        <f t="shared" si="52"/>
        <v>50</v>
      </c>
      <c r="V276" s="45">
        <f t="shared" si="52"/>
        <v>152</v>
      </c>
      <c r="W276" s="45">
        <f t="shared" si="52"/>
        <v>124</v>
      </c>
      <c r="X276" s="45">
        <f t="shared" si="52"/>
        <v>15</v>
      </c>
      <c r="Y276" s="45">
        <f t="shared" si="52"/>
        <v>95</v>
      </c>
      <c r="Z276" s="45">
        <f t="shared" si="52"/>
        <v>0.1</v>
      </c>
      <c r="AA276" s="45">
        <f t="shared" si="52"/>
        <v>10</v>
      </c>
      <c r="AB276" s="45">
        <f t="shared" si="52"/>
        <v>0</v>
      </c>
      <c r="AC276" s="45">
        <f t="shared" si="52"/>
        <v>10</v>
      </c>
      <c r="AD276" s="45">
        <f t="shared" si="52"/>
        <v>0</v>
      </c>
      <c r="AE276" s="45">
        <f t="shared" si="52"/>
        <v>0.03</v>
      </c>
      <c r="AF276" s="45">
        <f t="shared" si="52"/>
        <v>0.15</v>
      </c>
      <c r="AG276" s="45">
        <f t="shared" si="52"/>
        <v>0.2</v>
      </c>
      <c r="AH276" s="45">
        <f t="shared" si="52"/>
        <v>1.2</v>
      </c>
      <c r="AI276" s="45">
        <f t="shared" si="52"/>
        <v>0.6</v>
      </c>
      <c r="AJ276" s="10">
        <v>0</v>
      </c>
      <c r="AK276" s="10">
        <v>323</v>
      </c>
      <c r="AL276" s="10">
        <v>300</v>
      </c>
      <c r="AM276" s="10">
        <v>450</v>
      </c>
      <c r="AN276" s="10">
        <v>387</v>
      </c>
      <c r="AO276" s="10">
        <v>115</v>
      </c>
      <c r="AP276" s="10">
        <v>216</v>
      </c>
      <c r="AQ276" s="10">
        <v>72</v>
      </c>
      <c r="AR276" s="10">
        <v>225</v>
      </c>
      <c r="AS276" s="10">
        <v>160</v>
      </c>
      <c r="AT276" s="10">
        <v>174</v>
      </c>
      <c r="AU276" s="10">
        <v>344</v>
      </c>
      <c r="AV276" s="10">
        <v>156</v>
      </c>
      <c r="AW276" s="10">
        <v>93</v>
      </c>
      <c r="AX276" s="10">
        <v>897</v>
      </c>
      <c r="AY276" s="10">
        <v>0</v>
      </c>
      <c r="AZ276" s="10">
        <v>518</v>
      </c>
      <c r="BA276" s="10">
        <v>278</v>
      </c>
      <c r="BB276" s="10">
        <v>242</v>
      </c>
      <c r="BC276" s="10">
        <v>50</v>
      </c>
      <c r="BD276" s="10">
        <v>0.1</v>
      </c>
      <c r="BE276" s="10">
        <v>7.0000000000000007E-2</v>
      </c>
      <c r="BF276" s="10">
        <v>0.04</v>
      </c>
      <c r="BG276" s="10">
        <v>0.08</v>
      </c>
      <c r="BH276" s="10">
        <v>0.09</v>
      </c>
      <c r="BI276" s="10">
        <v>0.45</v>
      </c>
      <c r="BJ276" s="10">
        <v>0.03</v>
      </c>
      <c r="BK276" s="10">
        <v>0.56000000000000005</v>
      </c>
      <c r="BL276" s="10">
        <v>0.02</v>
      </c>
      <c r="BM276" s="10">
        <v>0.31</v>
      </c>
      <c r="BN276" s="10">
        <v>0.04</v>
      </c>
      <c r="BO276" s="10">
        <v>0</v>
      </c>
      <c r="BP276" s="10">
        <v>0</v>
      </c>
      <c r="BQ276" s="10">
        <v>0.04</v>
      </c>
      <c r="BR276" s="10">
        <v>0.08</v>
      </c>
      <c r="BS276" s="10">
        <v>0.69</v>
      </c>
      <c r="BT276" s="10">
        <v>0.01</v>
      </c>
      <c r="BU276" s="10">
        <v>0</v>
      </c>
      <c r="BV276" s="10">
        <v>0.02</v>
      </c>
      <c r="BW276" s="10">
        <v>0.03</v>
      </c>
      <c r="BX276" s="10">
        <v>0.08</v>
      </c>
      <c r="BY276" s="10">
        <v>0</v>
      </c>
      <c r="BZ276" s="10">
        <v>0</v>
      </c>
      <c r="CA276" s="10">
        <v>0</v>
      </c>
      <c r="CB276" s="10">
        <v>86.5</v>
      </c>
      <c r="CC276" s="8"/>
      <c r="CD276" s="8" t="e">
        <f>$I$276/#REF!*100</f>
        <v>#REF!</v>
      </c>
      <c r="CE276" s="10">
        <v>10</v>
      </c>
      <c r="CG276" s="10">
        <v>9</v>
      </c>
      <c r="CH276" s="10">
        <v>9</v>
      </c>
      <c r="CI276" s="10">
        <v>9</v>
      </c>
      <c r="CJ276" s="10">
        <v>0</v>
      </c>
      <c r="CK276" s="10">
        <v>0</v>
      </c>
      <c r="CL276" s="10">
        <v>0</v>
      </c>
      <c r="CM276" s="10">
        <v>2</v>
      </c>
      <c r="CN276" s="10">
        <v>2</v>
      </c>
      <c r="CO276" s="10">
        <v>2</v>
      </c>
      <c r="CP276" s="10">
        <v>0</v>
      </c>
      <c r="CQ276" s="10">
        <v>0</v>
      </c>
    </row>
    <row r="277" spans="1:95" x14ac:dyDescent="0.25">
      <c r="B277" s="14" t="s">
        <v>110</v>
      </c>
    </row>
    <row r="278" spans="1:95" s="23" customFormat="1" x14ac:dyDescent="0.25">
      <c r="A278" s="20" t="str">
        <f>"-"</f>
        <v>-</v>
      </c>
      <c r="B278" s="21" t="s">
        <v>111</v>
      </c>
      <c r="C278" s="22">
        <v>20</v>
      </c>
      <c r="D278" s="43">
        <v>1.22</v>
      </c>
      <c r="E278" s="43">
        <v>0</v>
      </c>
      <c r="F278" s="43">
        <v>0.12</v>
      </c>
      <c r="G278" s="43">
        <v>0.13</v>
      </c>
      <c r="H278" s="43">
        <v>7.38</v>
      </c>
      <c r="I278" s="49">
        <v>36.031199999999998</v>
      </c>
      <c r="J278" s="43">
        <v>0</v>
      </c>
      <c r="K278" s="43">
        <v>0</v>
      </c>
      <c r="L278" s="43">
        <v>0</v>
      </c>
      <c r="M278" s="43">
        <v>0</v>
      </c>
      <c r="N278" s="43">
        <v>0.22</v>
      </c>
      <c r="O278" s="43">
        <v>7.12</v>
      </c>
      <c r="P278" s="43">
        <v>0.04</v>
      </c>
      <c r="Q278" s="43">
        <v>0</v>
      </c>
      <c r="R278" s="43">
        <v>0</v>
      </c>
      <c r="S278" s="43">
        <v>0</v>
      </c>
      <c r="T278" s="43">
        <v>0.36</v>
      </c>
      <c r="U278" s="43">
        <v>0</v>
      </c>
      <c r="V278" s="43">
        <v>0</v>
      </c>
      <c r="W278" s="43">
        <v>0</v>
      </c>
      <c r="X278" s="43">
        <v>0</v>
      </c>
      <c r="Y278" s="43">
        <v>0</v>
      </c>
      <c r="Z278" s="43">
        <v>0</v>
      </c>
      <c r="AA278" s="43">
        <v>0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  <c r="AI278" s="43">
        <v>0</v>
      </c>
      <c r="AJ278" s="23">
        <v>0</v>
      </c>
      <c r="AK278" s="23">
        <v>63.86</v>
      </c>
      <c r="AL278" s="23">
        <v>66.47</v>
      </c>
      <c r="AM278" s="23">
        <v>101.79</v>
      </c>
      <c r="AN278" s="23">
        <v>33.76</v>
      </c>
      <c r="AO278" s="23">
        <v>20.010000000000002</v>
      </c>
      <c r="AP278" s="23">
        <v>40.020000000000003</v>
      </c>
      <c r="AQ278" s="23">
        <v>15.14</v>
      </c>
      <c r="AR278" s="23">
        <v>72.38</v>
      </c>
      <c r="AS278" s="23">
        <v>44.89</v>
      </c>
      <c r="AT278" s="23">
        <v>62.64</v>
      </c>
      <c r="AU278" s="23">
        <v>51.68</v>
      </c>
      <c r="AV278" s="23">
        <v>27.14</v>
      </c>
      <c r="AW278" s="23">
        <v>48.02</v>
      </c>
      <c r="AX278" s="23">
        <v>401.59</v>
      </c>
      <c r="AY278" s="23">
        <v>0</v>
      </c>
      <c r="AZ278" s="23">
        <v>130.85</v>
      </c>
      <c r="BA278" s="23">
        <v>56.9</v>
      </c>
      <c r="BB278" s="23">
        <v>37.76</v>
      </c>
      <c r="BC278" s="23">
        <v>29.93</v>
      </c>
      <c r="BD278" s="23">
        <v>0</v>
      </c>
      <c r="BE278" s="23">
        <v>0</v>
      </c>
      <c r="BF278" s="23">
        <v>0</v>
      </c>
      <c r="BG278" s="23">
        <v>0</v>
      </c>
      <c r="BH278" s="23">
        <v>0</v>
      </c>
      <c r="BI278" s="23">
        <v>0</v>
      </c>
      <c r="BJ278" s="23">
        <v>0</v>
      </c>
      <c r="BK278" s="23">
        <v>0.02</v>
      </c>
      <c r="BL278" s="23">
        <v>0</v>
      </c>
      <c r="BM278" s="23">
        <v>0</v>
      </c>
      <c r="BN278" s="23">
        <v>0</v>
      </c>
      <c r="BO278" s="23">
        <v>0</v>
      </c>
      <c r="BP278" s="23">
        <v>0</v>
      </c>
      <c r="BQ278" s="23">
        <v>0</v>
      </c>
      <c r="BR278" s="23">
        <v>0</v>
      </c>
      <c r="BS278" s="23">
        <v>0.01</v>
      </c>
      <c r="BT278" s="23">
        <v>0</v>
      </c>
      <c r="BU278" s="23">
        <v>0</v>
      </c>
      <c r="BV278" s="23">
        <v>0.06</v>
      </c>
      <c r="BW278" s="23">
        <v>0</v>
      </c>
      <c r="BX278" s="23">
        <v>0</v>
      </c>
      <c r="BY278" s="23">
        <v>0</v>
      </c>
      <c r="BZ278" s="23">
        <v>0</v>
      </c>
      <c r="CA278" s="23">
        <v>0</v>
      </c>
      <c r="CB278" s="23">
        <v>7.82</v>
      </c>
      <c r="CC278" s="24"/>
      <c r="CD278" s="24"/>
      <c r="CE278" s="23">
        <v>0</v>
      </c>
      <c r="CG278" s="23">
        <v>0</v>
      </c>
      <c r="CH278" s="23">
        <v>0</v>
      </c>
      <c r="CI278" s="23">
        <v>0</v>
      </c>
      <c r="CJ278" s="23">
        <v>380</v>
      </c>
      <c r="CK278" s="23">
        <v>146.4</v>
      </c>
      <c r="CL278" s="23">
        <v>263.2</v>
      </c>
      <c r="CM278" s="23">
        <v>3.04</v>
      </c>
      <c r="CN278" s="23">
        <v>3.04</v>
      </c>
      <c r="CO278" s="23">
        <v>3.04</v>
      </c>
      <c r="CP278" s="23">
        <v>0</v>
      </c>
      <c r="CQ278" s="23">
        <v>0</v>
      </c>
    </row>
    <row r="279" spans="1:95" s="23" customFormat="1" x14ac:dyDescent="0.25">
      <c r="A279" s="20" t="str">
        <f>"-"</f>
        <v>-</v>
      </c>
      <c r="B279" s="21" t="s">
        <v>112</v>
      </c>
      <c r="C279" s="22">
        <v>30</v>
      </c>
      <c r="D279" s="43">
        <v>1.8</v>
      </c>
      <c r="E279" s="43">
        <v>0</v>
      </c>
      <c r="F279" s="43">
        <v>0.36</v>
      </c>
      <c r="G279" s="43">
        <v>0.36</v>
      </c>
      <c r="H279" s="43">
        <v>12.51</v>
      </c>
      <c r="I279" s="49">
        <v>57.293999999999997</v>
      </c>
      <c r="J279" s="43">
        <v>0.06</v>
      </c>
      <c r="K279" s="43">
        <v>0</v>
      </c>
      <c r="L279" s="43">
        <v>0</v>
      </c>
      <c r="M279" s="43">
        <v>0</v>
      </c>
      <c r="N279" s="43">
        <v>0.36</v>
      </c>
      <c r="O279" s="43">
        <v>9.66</v>
      </c>
      <c r="P279" s="43">
        <v>2.4900000000000002</v>
      </c>
      <c r="Q279" s="43">
        <v>0</v>
      </c>
      <c r="R279" s="43">
        <v>0</v>
      </c>
      <c r="S279" s="43">
        <v>0.3</v>
      </c>
      <c r="T279" s="43">
        <v>0.75</v>
      </c>
      <c r="U279" s="43">
        <v>183</v>
      </c>
      <c r="V279" s="43">
        <v>73.5</v>
      </c>
      <c r="W279" s="43">
        <v>10.5</v>
      </c>
      <c r="X279" s="43">
        <v>14.1</v>
      </c>
      <c r="Y279" s="43">
        <v>47.4</v>
      </c>
      <c r="Z279" s="43">
        <v>1.17</v>
      </c>
      <c r="AA279" s="43">
        <v>0</v>
      </c>
      <c r="AB279" s="43">
        <v>1.5</v>
      </c>
      <c r="AC279" s="43">
        <v>0.3</v>
      </c>
      <c r="AD279" s="43">
        <v>0.42</v>
      </c>
      <c r="AE279" s="43">
        <v>0.05</v>
      </c>
      <c r="AF279" s="43">
        <v>0.02</v>
      </c>
      <c r="AG279" s="43">
        <v>0.21</v>
      </c>
      <c r="AH279" s="43">
        <v>0.6</v>
      </c>
      <c r="AI279" s="43">
        <v>0</v>
      </c>
      <c r="AJ279" s="23">
        <v>0</v>
      </c>
      <c r="AK279" s="23">
        <v>96.6</v>
      </c>
      <c r="AL279" s="23">
        <v>74.400000000000006</v>
      </c>
      <c r="AM279" s="23">
        <v>128.1</v>
      </c>
      <c r="AN279" s="23">
        <v>66.900000000000006</v>
      </c>
      <c r="AO279" s="23">
        <v>27.9</v>
      </c>
      <c r="AP279" s="23">
        <v>59.4</v>
      </c>
      <c r="AQ279" s="23">
        <v>24</v>
      </c>
      <c r="AR279" s="23">
        <v>111.3</v>
      </c>
      <c r="AS279" s="23">
        <v>89.1</v>
      </c>
      <c r="AT279" s="23">
        <v>87.3</v>
      </c>
      <c r="AU279" s="23">
        <v>139.19999999999999</v>
      </c>
      <c r="AV279" s="23">
        <v>37.200000000000003</v>
      </c>
      <c r="AW279" s="23">
        <v>93</v>
      </c>
      <c r="AX279" s="23">
        <v>467.7</v>
      </c>
      <c r="AY279" s="23">
        <v>0</v>
      </c>
      <c r="AZ279" s="23">
        <v>157.80000000000001</v>
      </c>
      <c r="BA279" s="23">
        <v>87.3</v>
      </c>
      <c r="BB279" s="23">
        <v>54</v>
      </c>
      <c r="BC279" s="23">
        <v>39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0.04</v>
      </c>
      <c r="BL279" s="23">
        <v>0</v>
      </c>
      <c r="BM279" s="23">
        <v>0</v>
      </c>
      <c r="BN279" s="23">
        <v>0.01</v>
      </c>
      <c r="BO279" s="23">
        <v>0</v>
      </c>
      <c r="BP279" s="23">
        <v>0</v>
      </c>
      <c r="BQ279" s="23">
        <v>0</v>
      </c>
      <c r="BR279" s="23">
        <v>0</v>
      </c>
      <c r="BS279" s="23">
        <v>0.03</v>
      </c>
      <c r="BT279" s="23">
        <v>0</v>
      </c>
      <c r="BU279" s="23">
        <v>0</v>
      </c>
      <c r="BV279" s="23">
        <v>0.14000000000000001</v>
      </c>
      <c r="BW279" s="23">
        <v>0.02</v>
      </c>
      <c r="BX279" s="23">
        <v>0</v>
      </c>
      <c r="BY279" s="23">
        <v>0</v>
      </c>
      <c r="BZ279" s="23">
        <v>0</v>
      </c>
      <c r="CA279" s="23">
        <v>0</v>
      </c>
      <c r="CB279" s="23">
        <v>14.1</v>
      </c>
      <c r="CC279" s="24"/>
      <c r="CD279" s="24"/>
      <c r="CE279" s="23">
        <v>0.25</v>
      </c>
      <c r="CG279" s="23">
        <v>3</v>
      </c>
      <c r="CH279" s="23">
        <v>3</v>
      </c>
      <c r="CI279" s="23">
        <v>3</v>
      </c>
      <c r="CJ279" s="23">
        <v>570</v>
      </c>
      <c r="CK279" s="23">
        <v>219.6</v>
      </c>
      <c r="CL279" s="23">
        <v>394.8</v>
      </c>
      <c r="CM279" s="23">
        <v>5.7</v>
      </c>
      <c r="CN279" s="23">
        <v>4.74</v>
      </c>
      <c r="CO279" s="23">
        <v>5.22</v>
      </c>
      <c r="CP279" s="23">
        <v>0</v>
      </c>
      <c r="CQ279" s="23">
        <v>0</v>
      </c>
    </row>
    <row r="280" spans="1:95" s="23" customFormat="1" x14ac:dyDescent="0.25">
      <c r="A280" s="20" t="str">
        <f>"6/10"</f>
        <v>6/10</v>
      </c>
      <c r="B280" s="21" t="s">
        <v>113</v>
      </c>
      <c r="C280" s="22">
        <v>180</v>
      </c>
      <c r="D280" s="43">
        <v>0.92</v>
      </c>
      <c r="E280" s="43">
        <v>0</v>
      </c>
      <c r="F280" s="43">
        <v>0.05</v>
      </c>
      <c r="G280" s="43">
        <v>0.05</v>
      </c>
      <c r="H280" s="43">
        <v>20.86</v>
      </c>
      <c r="I280" s="49">
        <v>78.839027999999999</v>
      </c>
      <c r="J280" s="43">
        <v>0.02</v>
      </c>
      <c r="K280" s="43">
        <v>0</v>
      </c>
      <c r="L280" s="43">
        <v>0</v>
      </c>
      <c r="M280" s="43">
        <v>0</v>
      </c>
      <c r="N280" s="43">
        <v>17.27</v>
      </c>
      <c r="O280" s="43">
        <v>0.51</v>
      </c>
      <c r="P280" s="43">
        <v>3.08</v>
      </c>
      <c r="Q280" s="43">
        <v>0</v>
      </c>
      <c r="R280" s="43">
        <v>0</v>
      </c>
      <c r="S280" s="43">
        <v>0.27</v>
      </c>
      <c r="T280" s="43">
        <v>0.73</v>
      </c>
      <c r="U280" s="43">
        <v>3.12</v>
      </c>
      <c r="V280" s="43">
        <v>306.24</v>
      </c>
      <c r="W280" s="43">
        <v>28.2</v>
      </c>
      <c r="X280" s="43">
        <v>17.96</v>
      </c>
      <c r="Y280" s="43">
        <v>24.44</v>
      </c>
      <c r="Z280" s="43">
        <v>0.57999999999999996</v>
      </c>
      <c r="AA280" s="43">
        <v>0</v>
      </c>
      <c r="AB280" s="43">
        <v>567</v>
      </c>
      <c r="AC280" s="43">
        <v>104.94</v>
      </c>
      <c r="AD280" s="43">
        <v>0.99</v>
      </c>
      <c r="AE280" s="43">
        <v>0.03</v>
      </c>
      <c r="AF280" s="43">
        <v>0.05</v>
      </c>
      <c r="AG280" s="43">
        <v>0.46</v>
      </c>
      <c r="AH280" s="43">
        <v>0.7</v>
      </c>
      <c r="AI280" s="43">
        <v>0.43</v>
      </c>
      <c r="AJ280" s="23">
        <v>0</v>
      </c>
      <c r="AK280" s="23">
        <v>0.01</v>
      </c>
      <c r="AL280" s="23">
        <v>0.01</v>
      </c>
      <c r="AM280" s="23">
        <v>0.01</v>
      </c>
      <c r="AN280" s="23">
        <v>0.02</v>
      </c>
      <c r="AO280" s="23">
        <v>0</v>
      </c>
      <c r="AP280" s="23">
        <v>0.01</v>
      </c>
      <c r="AQ280" s="23">
        <v>0</v>
      </c>
      <c r="AR280" s="23">
        <v>0.01</v>
      </c>
      <c r="AS280" s="23">
        <v>0.01</v>
      </c>
      <c r="AT280" s="23">
        <v>0.01</v>
      </c>
      <c r="AU280" s="23">
        <v>0.05</v>
      </c>
      <c r="AV280" s="23">
        <v>0</v>
      </c>
      <c r="AW280" s="23">
        <v>0.01</v>
      </c>
      <c r="AX280" s="23">
        <v>0.02</v>
      </c>
      <c r="AY280" s="23">
        <v>0</v>
      </c>
      <c r="AZ280" s="23">
        <v>0.01</v>
      </c>
      <c r="BA280" s="23">
        <v>0.01</v>
      </c>
      <c r="BB280" s="23">
        <v>0.01</v>
      </c>
      <c r="BC280" s="23">
        <v>0</v>
      </c>
      <c r="BD280" s="23">
        <v>0</v>
      </c>
      <c r="BE280" s="23">
        <v>0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</v>
      </c>
      <c r="BL280" s="23">
        <v>0</v>
      </c>
      <c r="BM280" s="23">
        <v>0</v>
      </c>
      <c r="BN280" s="23">
        <v>0</v>
      </c>
      <c r="BO280" s="23">
        <v>0</v>
      </c>
      <c r="BP280" s="23">
        <v>0</v>
      </c>
      <c r="BQ280" s="23">
        <v>0</v>
      </c>
      <c r="BR280" s="23">
        <v>0</v>
      </c>
      <c r="BS280" s="23">
        <v>0.01</v>
      </c>
      <c r="BT280" s="23">
        <v>0</v>
      </c>
      <c r="BU280" s="23">
        <v>0</v>
      </c>
      <c r="BV280" s="23">
        <v>0.01</v>
      </c>
      <c r="BW280" s="23">
        <v>0</v>
      </c>
      <c r="BX280" s="23">
        <v>0</v>
      </c>
      <c r="BY280" s="23">
        <v>0</v>
      </c>
      <c r="BZ280" s="23">
        <v>0</v>
      </c>
      <c r="CA280" s="23">
        <v>0</v>
      </c>
      <c r="CB280" s="23">
        <v>192.61</v>
      </c>
      <c r="CC280" s="24"/>
      <c r="CD280" s="24"/>
      <c r="CE280" s="23">
        <v>94.5</v>
      </c>
      <c r="CG280" s="23">
        <v>3.95</v>
      </c>
      <c r="CH280" s="23">
        <v>3.95</v>
      </c>
      <c r="CI280" s="23">
        <v>3.95</v>
      </c>
      <c r="CJ280" s="23">
        <v>454.5</v>
      </c>
      <c r="CK280" s="23">
        <v>172.98</v>
      </c>
      <c r="CL280" s="23">
        <v>313.74</v>
      </c>
      <c r="CM280" s="23">
        <v>41.94</v>
      </c>
      <c r="CN280" s="23">
        <v>24.93</v>
      </c>
      <c r="CO280" s="23">
        <v>33.44</v>
      </c>
      <c r="CP280" s="23">
        <v>9</v>
      </c>
      <c r="CQ280" s="23">
        <v>0</v>
      </c>
    </row>
    <row r="281" spans="1:95" s="23" customFormat="1" ht="31.5" x14ac:dyDescent="0.25">
      <c r="A281" s="20" t="str">
        <f>"16/2"</f>
        <v>16/2</v>
      </c>
      <c r="B281" s="21" t="s">
        <v>133</v>
      </c>
      <c r="C281" s="22">
        <v>180</v>
      </c>
      <c r="D281" s="43">
        <v>3.23</v>
      </c>
      <c r="E281" s="43">
        <v>5.74</v>
      </c>
      <c r="F281" s="43">
        <v>6.84</v>
      </c>
      <c r="G281" s="43">
        <v>2.21</v>
      </c>
      <c r="H281" s="43">
        <v>16.59</v>
      </c>
      <c r="I281" s="49">
        <v>136.92799439999999</v>
      </c>
      <c r="J281" s="43">
        <v>1.64</v>
      </c>
      <c r="K281" s="43">
        <v>1.17</v>
      </c>
      <c r="L281" s="43">
        <v>0</v>
      </c>
      <c r="M281" s="43">
        <v>0</v>
      </c>
      <c r="N281" s="43">
        <v>2.91</v>
      </c>
      <c r="O281" s="43">
        <v>11.29</v>
      </c>
      <c r="P281" s="43">
        <v>2.38</v>
      </c>
      <c r="Q281" s="43">
        <v>0</v>
      </c>
      <c r="R281" s="43">
        <v>0</v>
      </c>
      <c r="S281" s="43">
        <v>0.11</v>
      </c>
      <c r="T281" s="43">
        <v>2.02</v>
      </c>
      <c r="U281" s="43">
        <v>422.16</v>
      </c>
      <c r="V281" s="43">
        <v>353.72</v>
      </c>
      <c r="W281" s="43">
        <v>27.46</v>
      </c>
      <c r="X281" s="43">
        <v>26.29</v>
      </c>
      <c r="Y281" s="43">
        <v>71.83</v>
      </c>
      <c r="Z281" s="43">
        <v>1.4</v>
      </c>
      <c r="AA281" s="43">
        <v>0</v>
      </c>
      <c r="AB281" s="43">
        <v>785.38</v>
      </c>
      <c r="AC281" s="43">
        <v>145.37</v>
      </c>
      <c r="AD281" s="43">
        <v>0.97</v>
      </c>
      <c r="AE281" s="43">
        <v>0.16</v>
      </c>
      <c r="AF281" s="43">
        <v>0.08</v>
      </c>
      <c r="AG281" s="43">
        <v>0.74</v>
      </c>
      <c r="AH281" s="43">
        <v>1.7</v>
      </c>
      <c r="AI281" s="43">
        <v>3.31</v>
      </c>
      <c r="AJ281" s="23">
        <v>0</v>
      </c>
      <c r="AK281" s="23">
        <v>154.38999999999999</v>
      </c>
      <c r="AL281" s="23">
        <v>170.41</v>
      </c>
      <c r="AM281" s="23">
        <v>253.6</v>
      </c>
      <c r="AN281" s="23">
        <v>242.59</v>
      </c>
      <c r="AO281" s="23">
        <v>33.090000000000003</v>
      </c>
      <c r="AP281" s="23">
        <v>134.91</v>
      </c>
      <c r="AQ281" s="23">
        <v>44.31</v>
      </c>
      <c r="AR281" s="23">
        <v>159.19</v>
      </c>
      <c r="AS281" s="23">
        <v>152.27000000000001</v>
      </c>
      <c r="AT281" s="23">
        <v>287.39999999999998</v>
      </c>
      <c r="AU281" s="23">
        <v>348.5</v>
      </c>
      <c r="AV281" s="23">
        <v>70.86</v>
      </c>
      <c r="AW281" s="23">
        <v>150.58000000000001</v>
      </c>
      <c r="AX281" s="23">
        <v>541.98</v>
      </c>
      <c r="AY281" s="23">
        <v>0</v>
      </c>
      <c r="AZ281" s="23">
        <v>105.84</v>
      </c>
      <c r="BA281" s="23">
        <v>129.97</v>
      </c>
      <c r="BB281" s="23">
        <v>109.23</v>
      </c>
      <c r="BC281" s="23">
        <v>40.71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0.16</v>
      </c>
      <c r="BL281" s="23">
        <v>0</v>
      </c>
      <c r="BM281" s="23">
        <v>0.08</v>
      </c>
      <c r="BN281" s="23">
        <v>0.01</v>
      </c>
      <c r="BO281" s="23">
        <v>0.01</v>
      </c>
      <c r="BP281" s="23">
        <v>0</v>
      </c>
      <c r="BQ281" s="23">
        <v>0</v>
      </c>
      <c r="BR281" s="23">
        <v>0</v>
      </c>
      <c r="BS281" s="23">
        <v>0.53</v>
      </c>
      <c r="BT281" s="23">
        <v>0</v>
      </c>
      <c r="BU281" s="23">
        <v>0</v>
      </c>
      <c r="BV281" s="23">
        <v>1.2</v>
      </c>
      <c r="BW281" s="23">
        <v>0.02</v>
      </c>
      <c r="BX281" s="23">
        <v>0</v>
      </c>
      <c r="BY281" s="23">
        <v>0</v>
      </c>
      <c r="BZ281" s="23">
        <v>0</v>
      </c>
      <c r="CA281" s="23">
        <v>0</v>
      </c>
      <c r="CB281" s="23">
        <v>165.24</v>
      </c>
      <c r="CC281" s="24"/>
      <c r="CD281" s="24"/>
      <c r="CE281" s="23">
        <v>130.9</v>
      </c>
      <c r="CG281" s="23">
        <v>48.76</v>
      </c>
      <c r="CH281" s="23">
        <v>27.16</v>
      </c>
      <c r="CI281" s="23">
        <v>37.96</v>
      </c>
      <c r="CJ281" s="23">
        <v>500.4</v>
      </c>
      <c r="CK281" s="23">
        <v>262.36</v>
      </c>
      <c r="CL281" s="23">
        <v>381.38</v>
      </c>
      <c r="CM281" s="23">
        <v>36.159999999999997</v>
      </c>
      <c r="CN281" s="23">
        <v>19.04</v>
      </c>
      <c r="CO281" s="23">
        <v>27.6</v>
      </c>
      <c r="CP281" s="23">
        <v>0</v>
      </c>
      <c r="CQ281" s="23">
        <v>1.08</v>
      </c>
    </row>
    <row r="282" spans="1:95" s="23" customFormat="1" ht="31.5" x14ac:dyDescent="0.25">
      <c r="A282" s="20" t="str">
        <f>"3/3"</f>
        <v>3/3</v>
      </c>
      <c r="B282" s="21" t="s">
        <v>130</v>
      </c>
      <c r="C282" s="22">
        <v>150</v>
      </c>
      <c r="D282" s="43">
        <v>3.11</v>
      </c>
      <c r="E282" s="43">
        <v>0.55000000000000004</v>
      </c>
      <c r="F282" s="43">
        <v>3.54</v>
      </c>
      <c r="G282" s="43">
        <v>0.51</v>
      </c>
      <c r="H282" s="43">
        <v>22.09</v>
      </c>
      <c r="I282" s="49">
        <v>131.52052499999999</v>
      </c>
      <c r="J282" s="43">
        <v>2.2200000000000002</v>
      </c>
      <c r="K282" s="43">
        <v>0.08</v>
      </c>
      <c r="L282" s="43">
        <v>0</v>
      </c>
      <c r="M282" s="43">
        <v>0</v>
      </c>
      <c r="N282" s="43">
        <v>2.16</v>
      </c>
      <c r="O282" s="43">
        <v>18.23</v>
      </c>
      <c r="P282" s="43">
        <v>1.7</v>
      </c>
      <c r="Q282" s="43">
        <v>0</v>
      </c>
      <c r="R282" s="43">
        <v>0</v>
      </c>
      <c r="S282" s="43">
        <v>0.28999999999999998</v>
      </c>
      <c r="T282" s="43">
        <v>1.89</v>
      </c>
      <c r="U282" s="43">
        <v>77.84</v>
      </c>
      <c r="V282" s="43">
        <v>636.26</v>
      </c>
      <c r="W282" s="43">
        <v>33.96</v>
      </c>
      <c r="X282" s="43">
        <v>30.35</v>
      </c>
      <c r="Y282" s="43">
        <v>86.82</v>
      </c>
      <c r="Z282" s="43">
        <v>1.1200000000000001</v>
      </c>
      <c r="AA282" s="43">
        <v>18.75</v>
      </c>
      <c r="AB282" s="43">
        <v>34.11</v>
      </c>
      <c r="AC282" s="43">
        <v>25.05</v>
      </c>
      <c r="AD282" s="43">
        <v>0.17</v>
      </c>
      <c r="AE282" s="43">
        <v>0.12</v>
      </c>
      <c r="AF282" s="43">
        <v>0.1</v>
      </c>
      <c r="AG282" s="43">
        <v>1.33</v>
      </c>
      <c r="AH282" s="43">
        <v>2.59</v>
      </c>
      <c r="AI282" s="43">
        <v>5.45</v>
      </c>
      <c r="AJ282" s="23">
        <v>0</v>
      </c>
      <c r="AK282" s="23">
        <v>33.56</v>
      </c>
      <c r="AL282" s="23">
        <v>52.76</v>
      </c>
      <c r="AM282" s="23">
        <v>66.83</v>
      </c>
      <c r="AN282" s="23">
        <v>78.55</v>
      </c>
      <c r="AO282" s="23">
        <v>13.43</v>
      </c>
      <c r="AP282" s="23">
        <v>52.97</v>
      </c>
      <c r="AQ282" s="23">
        <v>27.18</v>
      </c>
      <c r="AR282" s="23">
        <v>54.08</v>
      </c>
      <c r="AS282" s="23">
        <v>75.67</v>
      </c>
      <c r="AT282" s="23">
        <v>206.13</v>
      </c>
      <c r="AU282" s="23">
        <v>91.81</v>
      </c>
      <c r="AV282" s="23">
        <v>19.2</v>
      </c>
      <c r="AW282" s="23">
        <v>53.44</v>
      </c>
      <c r="AX282" s="23">
        <v>287.20999999999998</v>
      </c>
      <c r="AY282" s="23">
        <v>0</v>
      </c>
      <c r="AZ282" s="23">
        <v>40.19</v>
      </c>
      <c r="BA282" s="23">
        <v>36.549999999999997</v>
      </c>
      <c r="BB282" s="23">
        <v>39.97</v>
      </c>
      <c r="BC282" s="23">
        <v>17.03</v>
      </c>
      <c r="BD282" s="23">
        <v>0.1</v>
      </c>
      <c r="BE282" s="23">
        <v>0.04</v>
      </c>
      <c r="BF282" s="23">
        <v>0.02</v>
      </c>
      <c r="BG282" s="23">
        <v>0.05</v>
      </c>
      <c r="BH282" s="23">
        <v>0.06</v>
      </c>
      <c r="BI282" s="23">
        <v>0.28999999999999998</v>
      </c>
      <c r="BJ282" s="23">
        <v>0</v>
      </c>
      <c r="BK282" s="23">
        <v>0.88</v>
      </c>
      <c r="BL282" s="23">
        <v>0</v>
      </c>
      <c r="BM282" s="23">
        <v>0.26</v>
      </c>
      <c r="BN282" s="23">
        <v>0</v>
      </c>
      <c r="BO282" s="23">
        <v>0</v>
      </c>
      <c r="BP282" s="23">
        <v>0</v>
      </c>
      <c r="BQ282" s="23">
        <v>0.05</v>
      </c>
      <c r="BR282" s="23">
        <v>0.09</v>
      </c>
      <c r="BS282" s="23">
        <v>0.85</v>
      </c>
      <c r="BT282" s="23">
        <v>0</v>
      </c>
      <c r="BU282" s="23">
        <v>0</v>
      </c>
      <c r="BV282" s="23">
        <v>0.14000000000000001</v>
      </c>
      <c r="BW282" s="23">
        <v>0</v>
      </c>
      <c r="BX282" s="23">
        <v>0</v>
      </c>
      <c r="BY282" s="23">
        <v>0</v>
      </c>
      <c r="BZ282" s="23">
        <v>0</v>
      </c>
      <c r="CA282" s="23">
        <v>0</v>
      </c>
      <c r="CB282" s="23">
        <v>123.74</v>
      </c>
      <c r="CC282" s="24"/>
      <c r="CD282" s="24"/>
      <c r="CE282" s="23">
        <v>24.43</v>
      </c>
      <c r="CG282" s="23">
        <v>17.59</v>
      </c>
      <c r="CH282" s="23">
        <v>11.66</v>
      </c>
      <c r="CI282" s="23">
        <v>14.63</v>
      </c>
      <c r="CJ282" s="23">
        <v>602.05999999999995</v>
      </c>
      <c r="CK282" s="23">
        <v>529.20000000000005</v>
      </c>
      <c r="CL282" s="23">
        <v>565.63</v>
      </c>
      <c r="CM282" s="23">
        <v>24.41</v>
      </c>
      <c r="CN282" s="23">
        <v>3.59</v>
      </c>
      <c r="CO282" s="23">
        <v>14</v>
      </c>
      <c r="CP282" s="23">
        <v>0</v>
      </c>
      <c r="CQ282" s="23">
        <v>0.45</v>
      </c>
    </row>
    <row r="283" spans="1:95" s="9" customFormat="1" x14ac:dyDescent="0.25">
      <c r="A283" s="16" t="str">
        <f>"12/7"</f>
        <v>12/7</v>
      </c>
      <c r="B283" s="17" t="s">
        <v>163</v>
      </c>
      <c r="C283" s="18">
        <v>70</v>
      </c>
      <c r="D283" s="44">
        <v>8.5399999999999991</v>
      </c>
      <c r="E283" s="44">
        <v>6.98</v>
      </c>
      <c r="F283" s="44">
        <v>4.47</v>
      </c>
      <c r="G283" s="44">
        <v>4.08</v>
      </c>
      <c r="H283" s="44">
        <v>9.84</v>
      </c>
      <c r="I283" s="50">
        <v>113.57746399999999</v>
      </c>
      <c r="J283" s="44">
        <v>0.64</v>
      </c>
      <c r="K283" s="44">
        <v>2.73</v>
      </c>
      <c r="L283" s="44">
        <v>0</v>
      </c>
      <c r="M283" s="44">
        <v>0</v>
      </c>
      <c r="N283" s="44">
        <v>0.32</v>
      </c>
      <c r="O283" s="44">
        <v>8.93</v>
      </c>
      <c r="P283" s="44">
        <v>0.59</v>
      </c>
      <c r="Q283" s="44">
        <v>0</v>
      </c>
      <c r="R283" s="44">
        <v>0</v>
      </c>
      <c r="S283" s="44">
        <v>7.0000000000000007E-2</v>
      </c>
      <c r="T283" s="44">
        <v>1.41</v>
      </c>
      <c r="U283" s="44">
        <v>175.57</v>
      </c>
      <c r="V283" s="44">
        <v>159.41999999999999</v>
      </c>
      <c r="W283" s="44">
        <v>22.49</v>
      </c>
      <c r="X283" s="44">
        <v>30.28</v>
      </c>
      <c r="Y283" s="44">
        <v>125.91</v>
      </c>
      <c r="Z283" s="44">
        <v>0.81</v>
      </c>
      <c r="AA283" s="44">
        <v>4.62</v>
      </c>
      <c r="AB283" s="44">
        <v>0.28000000000000003</v>
      </c>
      <c r="AC283" s="44">
        <v>4.68</v>
      </c>
      <c r="AD283" s="44">
        <v>2.1800000000000002</v>
      </c>
      <c r="AE283" s="44">
        <v>0.06</v>
      </c>
      <c r="AF283" s="44">
        <v>0.06</v>
      </c>
      <c r="AG283" s="44">
        <v>0.88</v>
      </c>
      <c r="AH283" s="44">
        <v>2.57</v>
      </c>
      <c r="AI283" s="44">
        <v>0.23</v>
      </c>
      <c r="AJ283" s="9">
        <v>0</v>
      </c>
      <c r="AK283" s="9">
        <v>43.93</v>
      </c>
      <c r="AL283" s="9">
        <v>45.73</v>
      </c>
      <c r="AM283" s="9">
        <v>70.02</v>
      </c>
      <c r="AN283" s="9">
        <v>23.22</v>
      </c>
      <c r="AO283" s="9">
        <v>13.77</v>
      </c>
      <c r="AP283" s="9">
        <v>27.53</v>
      </c>
      <c r="AQ283" s="9">
        <v>10.41</v>
      </c>
      <c r="AR283" s="9">
        <v>49.8</v>
      </c>
      <c r="AS283" s="9">
        <v>30.88</v>
      </c>
      <c r="AT283" s="9">
        <v>43.09</v>
      </c>
      <c r="AU283" s="9">
        <v>35.549999999999997</v>
      </c>
      <c r="AV283" s="9">
        <v>18.670000000000002</v>
      </c>
      <c r="AW283" s="9">
        <v>33.04</v>
      </c>
      <c r="AX283" s="9">
        <v>276.27</v>
      </c>
      <c r="AY283" s="9">
        <v>0</v>
      </c>
      <c r="AZ283" s="9">
        <v>90.01</v>
      </c>
      <c r="BA283" s="9">
        <v>39.14</v>
      </c>
      <c r="BB283" s="9">
        <v>25.97</v>
      </c>
      <c r="BC283" s="9">
        <v>20.59</v>
      </c>
      <c r="BD283" s="9">
        <v>0</v>
      </c>
      <c r="BE283" s="9"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0.25</v>
      </c>
      <c r="BL283" s="9">
        <v>0</v>
      </c>
      <c r="BM283" s="9">
        <v>0.16</v>
      </c>
      <c r="BN283" s="9">
        <v>0.01</v>
      </c>
      <c r="BO283" s="9">
        <v>0.03</v>
      </c>
      <c r="BP283" s="9">
        <v>0</v>
      </c>
      <c r="BQ283" s="9">
        <v>0</v>
      </c>
      <c r="BR283" s="9">
        <v>0</v>
      </c>
      <c r="BS283" s="9">
        <v>0.93</v>
      </c>
      <c r="BT283" s="9">
        <v>0</v>
      </c>
      <c r="BU283" s="9">
        <v>0</v>
      </c>
      <c r="BV283" s="9">
        <v>2.3199999999999998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60.19</v>
      </c>
      <c r="CC283" s="19"/>
      <c r="CD283" s="19"/>
      <c r="CE283" s="9">
        <v>4.67</v>
      </c>
      <c r="CG283" s="9">
        <v>86.1</v>
      </c>
      <c r="CH283" s="9">
        <v>17.64</v>
      </c>
      <c r="CI283" s="9">
        <v>51.87</v>
      </c>
      <c r="CJ283" s="9">
        <v>864.5</v>
      </c>
      <c r="CK283" s="9">
        <v>301.52999999999997</v>
      </c>
      <c r="CL283" s="9">
        <v>583.01</v>
      </c>
      <c r="CM283" s="9">
        <v>20.63</v>
      </c>
      <c r="CN283" s="9">
        <v>20.63</v>
      </c>
      <c r="CO283" s="9">
        <v>20.63</v>
      </c>
      <c r="CP283" s="9">
        <v>0</v>
      </c>
      <c r="CQ283" s="9">
        <v>0.42</v>
      </c>
    </row>
    <row r="284" spans="1:95" s="10" customFormat="1" x14ac:dyDescent="0.25">
      <c r="A284" s="25"/>
      <c r="B284" s="26" t="s">
        <v>117</v>
      </c>
      <c r="C284" s="27">
        <f>SUM(C278:C283)</f>
        <v>630</v>
      </c>
      <c r="D284" s="45">
        <f>SUM(D278:D283)</f>
        <v>18.82</v>
      </c>
      <c r="E284" s="45">
        <f>SUM(E278:E283)</f>
        <v>13.27</v>
      </c>
      <c r="F284" s="45">
        <f>SUM(F278:F283)</f>
        <v>15.379999999999999</v>
      </c>
      <c r="G284" s="45">
        <f>SUM(G278:G283)</f>
        <v>7.34</v>
      </c>
      <c r="H284" s="45">
        <f>SUM(H278:H283)</f>
        <v>89.27000000000001</v>
      </c>
      <c r="I284" s="51">
        <f>SUM(I278:I283)</f>
        <v>554.19021139999995</v>
      </c>
      <c r="J284" s="45">
        <f>SUM(J278:J283)</f>
        <v>4.58</v>
      </c>
      <c r="K284" s="45">
        <f>SUM(K278:K283)</f>
        <v>3.98</v>
      </c>
      <c r="L284" s="45">
        <f>SUM(L278:L283)</f>
        <v>0</v>
      </c>
      <c r="M284" s="45">
        <f>SUM(M278:M283)</f>
        <v>0</v>
      </c>
      <c r="N284" s="45">
        <f>SUM(N278:N283)</f>
        <v>23.24</v>
      </c>
      <c r="O284" s="45">
        <f>SUM(O278:O283)</f>
        <v>55.74</v>
      </c>
      <c r="P284" s="45">
        <f>SUM(P278:P283)</f>
        <v>10.28</v>
      </c>
      <c r="Q284" s="45">
        <f>SUM(Q278:Q283)</f>
        <v>0</v>
      </c>
      <c r="R284" s="45">
        <f>SUM(R278:R283)</f>
        <v>0</v>
      </c>
      <c r="S284" s="45">
        <f>SUM(S278:S283)</f>
        <v>1.04</v>
      </c>
      <c r="T284" s="45">
        <f>SUM(T278:T283)</f>
        <v>7.16</v>
      </c>
      <c r="U284" s="45">
        <f>SUM(U278:U283)</f>
        <v>861.69</v>
      </c>
      <c r="V284" s="45">
        <f>SUM(V278:V283)</f>
        <v>1529.14</v>
      </c>
      <c r="W284" s="45">
        <f>SUM(W278:W283)</f>
        <v>122.61</v>
      </c>
      <c r="X284" s="45">
        <f>SUM(X278:X283)</f>
        <v>118.98</v>
      </c>
      <c r="Y284" s="45">
        <f>SUM(Y278:Y283)</f>
        <v>356.4</v>
      </c>
      <c r="Z284" s="45">
        <f>SUM(Z278:Z283)</f>
        <v>5.08</v>
      </c>
      <c r="AA284" s="45">
        <f>SUM(AA278:AA283)</f>
        <v>23.37</v>
      </c>
      <c r="AB284" s="45">
        <f>SUM(AB278:AB283)</f>
        <v>1388.27</v>
      </c>
      <c r="AC284" s="45">
        <f>SUM(AC278:AC283)</f>
        <v>280.34000000000003</v>
      </c>
      <c r="AD284" s="45">
        <f>SUM(AD278:AD283)</f>
        <v>4.7300000000000004</v>
      </c>
      <c r="AE284" s="45">
        <f>SUM(AE278:AE283)</f>
        <v>0.42</v>
      </c>
      <c r="AF284" s="45">
        <f>SUM(AF278:AF283)</f>
        <v>0.31</v>
      </c>
      <c r="AG284" s="45">
        <f>SUM(AG278:AG283)</f>
        <v>3.62</v>
      </c>
      <c r="AH284" s="45">
        <f>SUM(AH278:AH283)</f>
        <v>8.16</v>
      </c>
      <c r="AI284" s="45">
        <f>SUM(AI278:AI283)</f>
        <v>9.4200000000000017</v>
      </c>
      <c r="AJ284" s="10">
        <v>0</v>
      </c>
      <c r="AK284" s="10">
        <v>411.73</v>
      </c>
      <c r="AL284" s="10">
        <v>425.54</v>
      </c>
      <c r="AM284" s="10">
        <v>640.19000000000005</v>
      </c>
      <c r="AN284" s="10">
        <v>462.17</v>
      </c>
      <c r="AO284" s="10">
        <v>112.26</v>
      </c>
      <c r="AP284" s="10">
        <v>329.27</v>
      </c>
      <c r="AQ284" s="10">
        <v>124.66</v>
      </c>
      <c r="AR284" s="10">
        <v>460.73</v>
      </c>
      <c r="AS284" s="10">
        <v>414.46</v>
      </c>
      <c r="AT284" s="10">
        <v>705.05</v>
      </c>
      <c r="AU284" s="10">
        <v>727.65</v>
      </c>
      <c r="AV284" s="10">
        <v>179.39</v>
      </c>
      <c r="AW284" s="10">
        <v>391.16</v>
      </c>
      <c r="AX284" s="10">
        <v>2080.71</v>
      </c>
      <c r="AY284" s="10">
        <v>0</v>
      </c>
      <c r="AZ284" s="10">
        <v>538.23</v>
      </c>
      <c r="BA284" s="10">
        <v>364.75</v>
      </c>
      <c r="BB284" s="10">
        <v>275.05</v>
      </c>
      <c r="BC284" s="10">
        <v>152.66999999999999</v>
      </c>
      <c r="BD284" s="10">
        <v>0.1</v>
      </c>
      <c r="BE284" s="10">
        <v>0.04</v>
      </c>
      <c r="BF284" s="10">
        <v>0.02</v>
      </c>
      <c r="BG284" s="10">
        <v>0.05</v>
      </c>
      <c r="BH284" s="10">
        <v>0.06</v>
      </c>
      <c r="BI284" s="10">
        <v>0.28999999999999998</v>
      </c>
      <c r="BJ284" s="10">
        <v>0</v>
      </c>
      <c r="BK284" s="10">
        <v>1.54</v>
      </c>
      <c r="BL284" s="10">
        <v>0</v>
      </c>
      <c r="BM284" s="10">
        <v>0.63</v>
      </c>
      <c r="BN284" s="10">
        <v>0.03</v>
      </c>
      <c r="BO284" s="10">
        <v>0.06</v>
      </c>
      <c r="BP284" s="10">
        <v>0</v>
      </c>
      <c r="BQ284" s="10">
        <v>0.05</v>
      </c>
      <c r="BR284" s="10">
        <v>0.1</v>
      </c>
      <c r="BS284" s="10">
        <v>3.06</v>
      </c>
      <c r="BT284" s="10">
        <v>0</v>
      </c>
      <c r="BU284" s="10">
        <v>0</v>
      </c>
      <c r="BV284" s="10">
        <v>5.6</v>
      </c>
      <c r="BW284" s="10">
        <v>0.05</v>
      </c>
      <c r="BX284" s="10">
        <v>0</v>
      </c>
      <c r="BY284" s="10">
        <v>0</v>
      </c>
      <c r="BZ284" s="10">
        <v>0</v>
      </c>
      <c r="CA284" s="10">
        <v>0</v>
      </c>
      <c r="CB284" s="10">
        <v>604.17999999999995</v>
      </c>
      <c r="CC284" s="8"/>
      <c r="CD284" s="8" t="e">
        <f>$I$284/#REF!*100</f>
        <v>#REF!</v>
      </c>
      <c r="CE284" s="10">
        <v>1156.3499999999999</v>
      </c>
      <c r="CG284" s="10">
        <v>161.85</v>
      </c>
      <c r="CH284" s="10">
        <v>65.77</v>
      </c>
      <c r="CI284" s="10">
        <v>113.81</v>
      </c>
      <c r="CJ284" s="10">
        <v>3781.21</v>
      </c>
      <c r="CK284" s="10">
        <v>1729.53</v>
      </c>
      <c r="CL284" s="10">
        <v>2755.37</v>
      </c>
      <c r="CM284" s="10">
        <v>134.03</v>
      </c>
      <c r="CN284" s="10">
        <v>77.22</v>
      </c>
      <c r="CO284" s="10">
        <v>105.63</v>
      </c>
      <c r="CP284" s="10">
        <v>10.5</v>
      </c>
      <c r="CQ284" s="10">
        <v>1.95</v>
      </c>
    </row>
    <row r="285" spans="1:95" x14ac:dyDescent="0.25">
      <c r="B285" s="32" t="s">
        <v>184</v>
      </c>
    </row>
    <row r="286" spans="1:95" s="23" customFormat="1" x14ac:dyDescent="0.25">
      <c r="A286" s="20" t="str">
        <f>"-"</f>
        <v>-</v>
      </c>
      <c r="B286" s="21" t="s">
        <v>112</v>
      </c>
      <c r="C286" s="22">
        <v>20</v>
      </c>
      <c r="D286" s="43">
        <v>1.2</v>
      </c>
      <c r="E286" s="43">
        <v>0</v>
      </c>
      <c r="F286" s="43">
        <v>0.24</v>
      </c>
      <c r="G286" s="43">
        <v>0.24</v>
      </c>
      <c r="H286" s="43">
        <v>8.34</v>
      </c>
      <c r="I286" s="49">
        <v>38.196000000000005</v>
      </c>
      <c r="J286" s="43">
        <v>0.04</v>
      </c>
      <c r="K286" s="43">
        <v>0</v>
      </c>
      <c r="L286" s="43">
        <v>0</v>
      </c>
      <c r="M286" s="43">
        <v>0</v>
      </c>
      <c r="N286" s="43">
        <v>0.24</v>
      </c>
      <c r="O286" s="43">
        <v>6.44</v>
      </c>
      <c r="P286" s="43">
        <v>1.66</v>
      </c>
      <c r="Q286" s="43">
        <v>0</v>
      </c>
      <c r="R286" s="43">
        <v>0</v>
      </c>
      <c r="S286" s="43">
        <v>0.2</v>
      </c>
      <c r="T286" s="43">
        <v>0.5</v>
      </c>
      <c r="U286" s="43">
        <v>122</v>
      </c>
      <c r="V286" s="43">
        <v>49</v>
      </c>
      <c r="W286" s="43">
        <v>7</v>
      </c>
      <c r="X286" s="43">
        <v>9.4</v>
      </c>
      <c r="Y286" s="43">
        <v>31.6</v>
      </c>
      <c r="Z286" s="43">
        <v>0.78</v>
      </c>
      <c r="AA286" s="43">
        <v>0</v>
      </c>
      <c r="AB286" s="43">
        <v>1</v>
      </c>
      <c r="AC286" s="43">
        <v>0.2</v>
      </c>
      <c r="AD286" s="43">
        <v>0.28000000000000003</v>
      </c>
      <c r="AE286" s="43">
        <v>0.04</v>
      </c>
      <c r="AF286" s="43">
        <v>0.02</v>
      </c>
      <c r="AG286" s="43">
        <v>0.14000000000000001</v>
      </c>
      <c r="AH286" s="43">
        <v>0.4</v>
      </c>
      <c r="AI286" s="43">
        <v>0</v>
      </c>
      <c r="AJ286" s="23">
        <v>0</v>
      </c>
      <c r="AK286" s="23">
        <v>64.400000000000006</v>
      </c>
      <c r="AL286" s="23">
        <v>49.6</v>
      </c>
      <c r="AM286" s="23">
        <v>85.4</v>
      </c>
      <c r="AN286" s="23">
        <v>44.6</v>
      </c>
      <c r="AO286" s="23">
        <v>18.600000000000001</v>
      </c>
      <c r="AP286" s="23">
        <v>39.6</v>
      </c>
      <c r="AQ286" s="23">
        <v>16</v>
      </c>
      <c r="AR286" s="23">
        <v>74.2</v>
      </c>
      <c r="AS286" s="23">
        <v>59.4</v>
      </c>
      <c r="AT286" s="23">
        <v>58.2</v>
      </c>
      <c r="AU286" s="23">
        <v>92.8</v>
      </c>
      <c r="AV286" s="23">
        <v>24.8</v>
      </c>
      <c r="AW286" s="23">
        <v>62</v>
      </c>
      <c r="AX286" s="23">
        <v>311.8</v>
      </c>
      <c r="AY286" s="23">
        <v>0</v>
      </c>
      <c r="AZ286" s="23">
        <v>105.2</v>
      </c>
      <c r="BA286" s="23">
        <v>58.2</v>
      </c>
      <c r="BB286" s="23">
        <v>36</v>
      </c>
      <c r="BC286" s="23">
        <v>26</v>
      </c>
      <c r="BD286" s="23">
        <v>0</v>
      </c>
      <c r="BE286" s="23">
        <v>0</v>
      </c>
      <c r="BF286" s="23">
        <v>0</v>
      </c>
      <c r="BG286" s="23">
        <v>0</v>
      </c>
      <c r="BH286" s="23">
        <v>0</v>
      </c>
      <c r="BI286" s="23">
        <v>0</v>
      </c>
      <c r="BJ286" s="23">
        <v>0</v>
      </c>
      <c r="BK286" s="23">
        <v>0.03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0.02</v>
      </c>
      <c r="BT286" s="23">
        <v>0</v>
      </c>
      <c r="BU286" s="23">
        <v>0</v>
      </c>
      <c r="BV286" s="23">
        <v>0.1</v>
      </c>
      <c r="BW286" s="23">
        <v>0.02</v>
      </c>
      <c r="BX286" s="23">
        <v>0</v>
      </c>
      <c r="BY286" s="23">
        <v>0</v>
      </c>
      <c r="BZ286" s="23">
        <v>0</v>
      </c>
      <c r="CA286" s="23">
        <v>0</v>
      </c>
      <c r="CB286" s="23">
        <v>9.4</v>
      </c>
      <c r="CC286" s="24"/>
      <c r="CD286" s="24"/>
      <c r="CE286" s="23">
        <v>0.17</v>
      </c>
      <c r="CG286" s="23">
        <v>3</v>
      </c>
      <c r="CH286" s="23">
        <v>3</v>
      </c>
      <c r="CI286" s="23">
        <v>3</v>
      </c>
      <c r="CJ286" s="23">
        <v>570</v>
      </c>
      <c r="CK286" s="23">
        <v>219.6</v>
      </c>
      <c r="CL286" s="23">
        <v>394.8</v>
      </c>
      <c r="CM286" s="23">
        <v>5.7</v>
      </c>
      <c r="CN286" s="23">
        <v>4.74</v>
      </c>
      <c r="CO286" s="23">
        <v>5.22</v>
      </c>
      <c r="CP286" s="23">
        <v>0</v>
      </c>
      <c r="CQ286" s="23">
        <v>0</v>
      </c>
    </row>
    <row r="287" spans="1:95" s="23" customFormat="1" x14ac:dyDescent="0.25">
      <c r="A287" s="20" t="str">
        <f>"27/10"</f>
        <v>27/10</v>
      </c>
      <c r="B287" s="21" t="s">
        <v>164</v>
      </c>
      <c r="C287" s="22">
        <v>180</v>
      </c>
      <c r="D287" s="43">
        <v>0.18</v>
      </c>
      <c r="E287" s="43">
        <v>0</v>
      </c>
      <c r="F287" s="43">
        <v>0.04</v>
      </c>
      <c r="G287" s="43">
        <v>0.04</v>
      </c>
      <c r="H287" s="43">
        <v>8.93</v>
      </c>
      <c r="I287" s="49">
        <v>34.881569999999996</v>
      </c>
      <c r="J287" s="43">
        <v>0</v>
      </c>
      <c r="K287" s="43">
        <v>0</v>
      </c>
      <c r="L287" s="43">
        <v>0</v>
      </c>
      <c r="M287" s="43">
        <v>0</v>
      </c>
      <c r="N287" s="43">
        <v>8.84</v>
      </c>
      <c r="O287" s="43">
        <v>0</v>
      </c>
      <c r="P287" s="43">
        <v>0.09</v>
      </c>
      <c r="Q287" s="43">
        <v>0</v>
      </c>
      <c r="R287" s="43">
        <v>0</v>
      </c>
      <c r="S287" s="43">
        <v>0</v>
      </c>
      <c r="T287" s="43">
        <v>0.06</v>
      </c>
      <c r="U287" s="43">
        <v>0.09</v>
      </c>
      <c r="V287" s="43">
        <v>0.27</v>
      </c>
      <c r="W287" s="43">
        <v>0.26</v>
      </c>
      <c r="X287" s="43">
        <v>0</v>
      </c>
      <c r="Y287" s="43">
        <v>0</v>
      </c>
      <c r="Z287" s="43">
        <v>0.03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180.09</v>
      </c>
      <c r="CC287" s="24"/>
      <c r="CD287" s="24"/>
      <c r="CE287" s="23">
        <v>0</v>
      </c>
      <c r="CG287" s="23">
        <v>3.77</v>
      </c>
      <c r="CH287" s="23">
        <v>3.77</v>
      </c>
      <c r="CI287" s="23">
        <v>3.77</v>
      </c>
      <c r="CJ287" s="23">
        <v>436.5</v>
      </c>
      <c r="CK287" s="23">
        <v>165.6</v>
      </c>
      <c r="CL287" s="23">
        <v>301.05</v>
      </c>
      <c r="CM287" s="23">
        <v>39.979999999999997</v>
      </c>
      <c r="CN287" s="23">
        <v>23.78</v>
      </c>
      <c r="CO287" s="23">
        <v>31.88</v>
      </c>
      <c r="CP287" s="23">
        <v>9</v>
      </c>
      <c r="CQ287" s="23">
        <v>0</v>
      </c>
    </row>
    <row r="288" spans="1:95" s="9" customFormat="1" ht="31.5" x14ac:dyDescent="0.25">
      <c r="A288" s="16" t="str">
        <f>"9/4"</f>
        <v>9/4</v>
      </c>
      <c r="B288" s="33" t="s">
        <v>131</v>
      </c>
      <c r="C288" s="18">
        <v>180</v>
      </c>
      <c r="D288" s="44">
        <v>4.67</v>
      </c>
      <c r="E288" s="44">
        <v>1.95</v>
      </c>
      <c r="F288" s="44">
        <v>5.24</v>
      </c>
      <c r="G288" s="44">
        <v>0.39</v>
      </c>
      <c r="H288" s="44">
        <v>36.46</v>
      </c>
      <c r="I288" s="50">
        <v>210.77498880000002</v>
      </c>
      <c r="J288" s="44">
        <v>3.39</v>
      </c>
      <c r="K288" s="44">
        <v>0.1</v>
      </c>
      <c r="L288" s="44">
        <v>0</v>
      </c>
      <c r="M288" s="44">
        <v>0</v>
      </c>
      <c r="N288" s="44">
        <v>7.91</v>
      </c>
      <c r="O288" s="44">
        <v>27.42</v>
      </c>
      <c r="P288" s="44">
        <v>1.1299999999999999</v>
      </c>
      <c r="Q288" s="44">
        <v>0</v>
      </c>
      <c r="R288" s="44">
        <v>0</v>
      </c>
      <c r="S288" s="44">
        <v>7.0000000000000007E-2</v>
      </c>
      <c r="T288" s="44">
        <v>1.27</v>
      </c>
      <c r="U288" s="44">
        <v>211.28</v>
      </c>
      <c r="V288" s="44">
        <v>138.28</v>
      </c>
      <c r="W288" s="44">
        <v>84.43</v>
      </c>
      <c r="X288" s="44">
        <v>27.88</v>
      </c>
      <c r="Y288" s="44">
        <v>113.31</v>
      </c>
      <c r="Z288" s="44">
        <v>0.48</v>
      </c>
      <c r="AA288" s="44">
        <v>31.5</v>
      </c>
      <c r="AB288" s="44">
        <v>18.23</v>
      </c>
      <c r="AC288" s="44">
        <v>35.1</v>
      </c>
      <c r="AD288" s="44">
        <v>0.2</v>
      </c>
      <c r="AE288" s="44">
        <v>0.05</v>
      </c>
      <c r="AF288" s="44">
        <v>0.11</v>
      </c>
      <c r="AG288" s="44">
        <v>0.6</v>
      </c>
      <c r="AH288" s="44">
        <v>1.86</v>
      </c>
      <c r="AI288" s="44">
        <v>0.35</v>
      </c>
      <c r="AJ288" s="9">
        <v>0</v>
      </c>
      <c r="AK288" s="9">
        <v>164.85</v>
      </c>
      <c r="AL288" s="9">
        <v>129.87</v>
      </c>
      <c r="AM288" s="9">
        <v>243.96</v>
      </c>
      <c r="AN288" s="9">
        <v>102.89</v>
      </c>
      <c r="AO288" s="9">
        <v>62.84</v>
      </c>
      <c r="AP288" s="9">
        <v>95.21</v>
      </c>
      <c r="AQ288" s="9">
        <v>40.700000000000003</v>
      </c>
      <c r="AR288" s="9">
        <v>145.44</v>
      </c>
      <c r="AS288" s="9">
        <v>152.94</v>
      </c>
      <c r="AT288" s="9">
        <v>199.07</v>
      </c>
      <c r="AU288" s="9">
        <v>212.08</v>
      </c>
      <c r="AV288" s="9">
        <v>67.52</v>
      </c>
      <c r="AW288" s="9">
        <v>125.24</v>
      </c>
      <c r="AX288" s="9">
        <v>471.96</v>
      </c>
      <c r="AY288" s="9">
        <v>0</v>
      </c>
      <c r="AZ288" s="9">
        <v>130.18</v>
      </c>
      <c r="BA288" s="9">
        <v>130.44999999999999</v>
      </c>
      <c r="BB288" s="9">
        <v>114.4</v>
      </c>
      <c r="BC288" s="9">
        <v>53.61</v>
      </c>
      <c r="BD288" s="9">
        <v>0.12</v>
      </c>
      <c r="BE288" s="9">
        <v>0.05</v>
      </c>
      <c r="BF288" s="9">
        <v>0.03</v>
      </c>
      <c r="BG288" s="9">
        <v>7.0000000000000007E-2</v>
      </c>
      <c r="BH288" s="9">
        <v>0.08</v>
      </c>
      <c r="BI288" s="9">
        <v>0.35</v>
      </c>
      <c r="BJ288" s="9">
        <v>0</v>
      </c>
      <c r="BK288" s="9">
        <v>1.04</v>
      </c>
      <c r="BL288" s="9">
        <v>0</v>
      </c>
      <c r="BM288" s="9">
        <v>0.32</v>
      </c>
      <c r="BN288" s="9">
        <v>0</v>
      </c>
      <c r="BO288" s="9">
        <v>0</v>
      </c>
      <c r="BP288" s="9">
        <v>0</v>
      </c>
      <c r="BQ288" s="9">
        <v>7.0000000000000007E-2</v>
      </c>
      <c r="BR288" s="9">
        <v>0.1</v>
      </c>
      <c r="BS288" s="9">
        <v>0.92</v>
      </c>
      <c r="BT288" s="9">
        <v>0</v>
      </c>
      <c r="BU288" s="9">
        <v>0</v>
      </c>
      <c r="BV288" s="9">
        <v>0.11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134.25</v>
      </c>
      <c r="CC288" s="19"/>
      <c r="CD288" s="19"/>
      <c r="CE288" s="9">
        <v>34.54</v>
      </c>
      <c r="CG288" s="9">
        <v>17.73</v>
      </c>
      <c r="CH288" s="9">
        <v>8.49</v>
      </c>
      <c r="CI288" s="9">
        <v>13.11</v>
      </c>
      <c r="CJ288" s="9">
        <v>1334.29</v>
      </c>
      <c r="CK288" s="9">
        <v>616.05999999999995</v>
      </c>
      <c r="CL288" s="9">
        <v>975.17</v>
      </c>
      <c r="CM288" s="9">
        <v>18.690000000000001</v>
      </c>
      <c r="CN288" s="9">
        <v>8.15</v>
      </c>
      <c r="CO288" s="9">
        <v>13.42</v>
      </c>
      <c r="CP288" s="9">
        <v>4.5</v>
      </c>
      <c r="CQ288" s="9">
        <v>0.45</v>
      </c>
    </row>
    <row r="289" spans="1:95" s="10" customFormat="1" ht="15.75" customHeight="1" x14ac:dyDescent="0.25">
      <c r="A289" s="25"/>
      <c r="B289" s="34" t="s">
        <v>185</v>
      </c>
      <c r="C289" s="27">
        <f>SUM(C286:C288)</f>
        <v>380</v>
      </c>
      <c r="D289" s="45">
        <f t="shared" ref="D289:AI289" si="53">SUM(D286:D288)</f>
        <v>6.05</v>
      </c>
      <c r="E289" s="45">
        <f t="shared" si="53"/>
        <v>1.95</v>
      </c>
      <c r="F289" s="45">
        <f t="shared" si="53"/>
        <v>5.5200000000000005</v>
      </c>
      <c r="G289" s="45">
        <f t="shared" si="53"/>
        <v>0.66999999999999993</v>
      </c>
      <c r="H289" s="45">
        <f t="shared" si="53"/>
        <v>53.730000000000004</v>
      </c>
      <c r="I289" s="51">
        <f t="shared" si="53"/>
        <v>283.8525588</v>
      </c>
      <c r="J289" s="45">
        <f t="shared" si="53"/>
        <v>3.43</v>
      </c>
      <c r="K289" s="45">
        <f t="shared" si="53"/>
        <v>0.1</v>
      </c>
      <c r="L289" s="45">
        <f t="shared" si="53"/>
        <v>0</v>
      </c>
      <c r="M289" s="45">
        <f t="shared" si="53"/>
        <v>0</v>
      </c>
      <c r="N289" s="45">
        <f t="shared" si="53"/>
        <v>16.990000000000002</v>
      </c>
      <c r="O289" s="45">
        <f t="shared" si="53"/>
        <v>33.86</v>
      </c>
      <c r="P289" s="45">
        <f t="shared" si="53"/>
        <v>2.88</v>
      </c>
      <c r="Q289" s="45">
        <f t="shared" si="53"/>
        <v>0</v>
      </c>
      <c r="R289" s="45">
        <f t="shared" si="53"/>
        <v>0</v>
      </c>
      <c r="S289" s="45">
        <f t="shared" si="53"/>
        <v>0.27</v>
      </c>
      <c r="T289" s="45">
        <f t="shared" si="53"/>
        <v>1.83</v>
      </c>
      <c r="U289" s="45">
        <f t="shared" si="53"/>
        <v>333.37</v>
      </c>
      <c r="V289" s="45">
        <f t="shared" si="53"/>
        <v>187.55</v>
      </c>
      <c r="W289" s="45">
        <f t="shared" si="53"/>
        <v>91.690000000000012</v>
      </c>
      <c r="X289" s="45">
        <f t="shared" si="53"/>
        <v>37.28</v>
      </c>
      <c r="Y289" s="45">
        <f t="shared" si="53"/>
        <v>144.91</v>
      </c>
      <c r="Z289" s="45">
        <f t="shared" si="53"/>
        <v>1.29</v>
      </c>
      <c r="AA289" s="45">
        <f t="shared" si="53"/>
        <v>31.5</v>
      </c>
      <c r="AB289" s="45">
        <f t="shared" si="53"/>
        <v>19.23</v>
      </c>
      <c r="AC289" s="45">
        <f t="shared" si="53"/>
        <v>35.300000000000004</v>
      </c>
      <c r="AD289" s="45">
        <f t="shared" si="53"/>
        <v>0.48000000000000004</v>
      </c>
      <c r="AE289" s="45">
        <f t="shared" si="53"/>
        <v>0.09</v>
      </c>
      <c r="AF289" s="45">
        <f t="shared" si="53"/>
        <v>0.13</v>
      </c>
      <c r="AG289" s="45">
        <f t="shared" si="53"/>
        <v>0.74</v>
      </c>
      <c r="AH289" s="45">
        <f t="shared" si="53"/>
        <v>2.2600000000000002</v>
      </c>
      <c r="AI289" s="45">
        <f t="shared" si="53"/>
        <v>0.35</v>
      </c>
      <c r="AJ289" s="10">
        <v>0</v>
      </c>
      <c r="AK289" s="10">
        <v>132.03</v>
      </c>
      <c r="AL289" s="10">
        <v>111.43</v>
      </c>
      <c r="AM289" s="10">
        <v>201.24</v>
      </c>
      <c r="AN289" s="10">
        <v>80.8</v>
      </c>
      <c r="AO289" s="10">
        <v>40.67</v>
      </c>
      <c r="AP289" s="10">
        <v>84.44</v>
      </c>
      <c r="AQ289" s="10">
        <v>30.73</v>
      </c>
      <c r="AR289" s="10">
        <v>146.07</v>
      </c>
      <c r="AS289" s="10">
        <v>106.92</v>
      </c>
      <c r="AT289" s="10">
        <v>115.49</v>
      </c>
      <c r="AU289" s="10">
        <v>141.97999999999999</v>
      </c>
      <c r="AV289" s="10">
        <v>53.69</v>
      </c>
      <c r="AW289" s="10">
        <v>112.22</v>
      </c>
      <c r="AX289" s="10">
        <v>752.82</v>
      </c>
      <c r="AY289" s="10">
        <v>0</v>
      </c>
      <c r="AZ289" s="10">
        <v>244.17</v>
      </c>
      <c r="BA289" s="10">
        <v>130.21</v>
      </c>
      <c r="BB289" s="10">
        <v>72.16</v>
      </c>
      <c r="BC289" s="10">
        <v>54.61</v>
      </c>
      <c r="BD289" s="10">
        <v>7.0000000000000007E-2</v>
      </c>
      <c r="BE289" s="10">
        <v>0.01</v>
      </c>
      <c r="BF289" s="10">
        <v>0.01</v>
      </c>
      <c r="BG289" s="10">
        <v>0.03</v>
      </c>
      <c r="BH289" s="10">
        <v>0.04</v>
      </c>
      <c r="BI289" s="10">
        <v>0.14000000000000001</v>
      </c>
      <c r="BJ289" s="10">
        <v>0</v>
      </c>
      <c r="BK289" s="10">
        <v>0.49</v>
      </c>
      <c r="BL289" s="10">
        <v>0</v>
      </c>
      <c r="BM289" s="10">
        <v>0.14000000000000001</v>
      </c>
      <c r="BN289" s="10">
        <v>0</v>
      </c>
      <c r="BO289" s="10">
        <v>0</v>
      </c>
      <c r="BP289" s="10">
        <v>0</v>
      </c>
      <c r="BQ289" s="10">
        <v>0.01</v>
      </c>
      <c r="BR289" s="10">
        <v>0.05</v>
      </c>
      <c r="BS289" s="10">
        <v>0.42</v>
      </c>
      <c r="BT289" s="10">
        <v>0</v>
      </c>
      <c r="BU289" s="10">
        <v>0</v>
      </c>
      <c r="BV289" s="10">
        <v>0.17</v>
      </c>
      <c r="BW289" s="10">
        <v>0.02</v>
      </c>
      <c r="BX289" s="10">
        <v>0</v>
      </c>
      <c r="BY289" s="10">
        <v>0</v>
      </c>
      <c r="BZ289" s="10">
        <v>0</v>
      </c>
      <c r="CA289" s="10">
        <v>0</v>
      </c>
      <c r="CB289" s="10">
        <v>340.15</v>
      </c>
      <c r="CC289" s="8"/>
      <c r="CD289" s="8" t="e">
        <f>$I$289/#REF!*100</f>
        <v>#REF!</v>
      </c>
      <c r="CE289" s="10">
        <v>38.9</v>
      </c>
      <c r="CG289" s="10">
        <v>32.75</v>
      </c>
      <c r="CH289" s="10">
        <v>16.73</v>
      </c>
      <c r="CI289" s="10">
        <v>24.74</v>
      </c>
      <c r="CJ289" s="10">
        <v>1843.33</v>
      </c>
      <c r="CK289" s="10">
        <v>755.11</v>
      </c>
      <c r="CL289" s="10">
        <v>1299.22</v>
      </c>
      <c r="CM289" s="10">
        <v>62.15</v>
      </c>
      <c r="CN289" s="10">
        <v>32.39</v>
      </c>
      <c r="CO289" s="10">
        <v>47.27</v>
      </c>
      <c r="CP289" s="10">
        <v>10.08</v>
      </c>
      <c r="CQ289" s="10">
        <v>0.36</v>
      </c>
    </row>
    <row r="290" spans="1:95" s="10" customFormat="1" x14ac:dyDescent="0.25">
      <c r="A290" s="25"/>
      <c r="B290" s="26" t="s">
        <v>121</v>
      </c>
      <c r="C290" s="27">
        <f>C273+C276+C284+C289</f>
        <v>1525</v>
      </c>
      <c r="D290" s="45">
        <f>D273+D276+D284+D289</f>
        <v>38.31</v>
      </c>
      <c r="E290" s="45">
        <f>E273+E276+E284+E289</f>
        <v>22.99</v>
      </c>
      <c r="F290" s="45">
        <f>F273+F276+F284+F289</f>
        <v>32.950000000000003</v>
      </c>
      <c r="G290" s="45">
        <f>G273+G276+G284+G289</f>
        <v>8.57</v>
      </c>
      <c r="H290" s="45">
        <f>H273+H276+H284+H289</f>
        <v>201.33000000000004</v>
      </c>
      <c r="I290" s="51">
        <f>I273+I276+I284+I289</f>
        <v>1232.4790882</v>
      </c>
      <c r="J290" s="45">
        <f>J273+J276+J284+J289</f>
        <v>15.35</v>
      </c>
      <c r="K290" s="45">
        <f>K273+K276+K284+K289</f>
        <v>4.2799999999999994</v>
      </c>
      <c r="L290" s="45">
        <f>L273+L276+L284+L289</f>
        <v>0</v>
      </c>
      <c r="M290" s="45">
        <f>M273+M276+M284+M289</f>
        <v>0</v>
      </c>
      <c r="N290" s="45">
        <f>N273+N276+N284+N289</f>
        <v>66.72999999999999</v>
      </c>
      <c r="O290" s="45">
        <f>O273+O276+O284+O289</f>
        <v>120.23</v>
      </c>
      <c r="P290" s="45">
        <f>P273+P276+P284+P289</f>
        <v>14.36</v>
      </c>
      <c r="Q290" s="45">
        <f>Q273+Q276+Q284+Q289</f>
        <v>0</v>
      </c>
      <c r="R290" s="45">
        <f>R273+R276+R284+R289</f>
        <v>0</v>
      </c>
      <c r="S290" s="45">
        <f>S273+S276+S284+S289</f>
        <v>2.54</v>
      </c>
      <c r="T290" s="45">
        <f>T273+T276+T284+T289</f>
        <v>12.15</v>
      </c>
      <c r="U290" s="45">
        <f>U273+U276+U284+U289</f>
        <v>1503.29</v>
      </c>
      <c r="V290" s="45">
        <f>V273+V276+V284+V289</f>
        <v>2075.9900000000002</v>
      </c>
      <c r="W290" s="45">
        <f>W273+W276+W284+W289</f>
        <v>484.71999999999997</v>
      </c>
      <c r="X290" s="45">
        <f>X273+X276+X284+X289</f>
        <v>192.1</v>
      </c>
      <c r="Y290" s="45">
        <f>Y273+Y276+Y284+Y289</f>
        <v>723.15</v>
      </c>
      <c r="Z290" s="45">
        <f>Z273+Z276+Z284+Z289</f>
        <v>6.92</v>
      </c>
      <c r="AA290" s="45">
        <f>AA273+AA276+AA284+AA289</f>
        <v>113.07000000000001</v>
      </c>
      <c r="AB290" s="45">
        <f>AB273+AB276+AB284+AB289</f>
        <v>1442.55</v>
      </c>
      <c r="AC290" s="45">
        <f>AC273+AC276+AC284+AC289</f>
        <v>393.64000000000004</v>
      </c>
      <c r="AD290" s="45">
        <f>AD273+AD276+AD284+AD289</f>
        <v>5.7800000000000011</v>
      </c>
      <c r="AE290" s="45">
        <f>AE273+AE276+AE284+AE289</f>
        <v>0.62</v>
      </c>
      <c r="AF290" s="45">
        <f>AF273+AF276+AF284+AF289</f>
        <v>0.76999999999999991</v>
      </c>
      <c r="AG290" s="45">
        <f>AG273+AG276+AG284+AG289</f>
        <v>4.9800000000000004</v>
      </c>
      <c r="AH290" s="45">
        <f>AH273+AH276+AH284+AH289</f>
        <v>13.6</v>
      </c>
      <c r="AI290" s="45">
        <f>AI273+AI276+AI284+AI289</f>
        <v>11.020000000000001</v>
      </c>
      <c r="AJ290" s="10">
        <v>0</v>
      </c>
      <c r="AK290" s="10">
        <v>1113.6199999999999</v>
      </c>
      <c r="AL290" s="10">
        <v>1075.6300000000001</v>
      </c>
      <c r="AM290" s="10">
        <v>1694.42</v>
      </c>
      <c r="AN290" s="10">
        <v>1061.24</v>
      </c>
      <c r="AO290" s="10">
        <v>346.05</v>
      </c>
      <c r="AP290" s="10">
        <v>788.61</v>
      </c>
      <c r="AQ290" s="10">
        <v>286.95</v>
      </c>
      <c r="AR290" s="10">
        <v>1106.48</v>
      </c>
      <c r="AS290" s="10">
        <v>854.15</v>
      </c>
      <c r="AT290" s="10">
        <v>1232.1600000000001</v>
      </c>
      <c r="AU290" s="10">
        <v>1410.44</v>
      </c>
      <c r="AV290" s="10">
        <v>496.03</v>
      </c>
      <c r="AW290" s="10">
        <v>780.31</v>
      </c>
      <c r="AX290" s="10">
        <v>5307.92</v>
      </c>
      <c r="AY290" s="10">
        <v>0</v>
      </c>
      <c r="AZ290" s="10">
        <v>1813.7</v>
      </c>
      <c r="BA290" s="10">
        <v>1022.46</v>
      </c>
      <c r="BB290" s="10">
        <v>730.75</v>
      </c>
      <c r="BC290" s="10">
        <v>369.23</v>
      </c>
      <c r="BD290" s="10">
        <v>0.49</v>
      </c>
      <c r="BE290" s="10">
        <v>0.23</v>
      </c>
      <c r="BF290" s="10">
        <v>0.13</v>
      </c>
      <c r="BG290" s="10">
        <v>0.3</v>
      </c>
      <c r="BH290" s="10">
        <v>0.34</v>
      </c>
      <c r="BI290" s="10">
        <v>1.55</v>
      </c>
      <c r="BJ290" s="10">
        <v>0.03</v>
      </c>
      <c r="BK290" s="10">
        <v>4.49</v>
      </c>
      <c r="BL290" s="10">
        <v>0.02</v>
      </c>
      <c r="BM290" s="10">
        <v>1.66</v>
      </c>
      <c r="BN290" s="10">
        <v>0.08</v>
      </c>
      <c r="BO290" s="10">
        <v>0.06</v>
      </c>
      <c r="BP290" s="10">
        <v>0</v>
      </c>
      <c r="BQ290" s="10">
        <v>0.24</v>
      </c>
      <c r="BR290" s="10">
        <v>0.43</v>
      </c>
      <c r="BS290" s="10">
        <v>5.72</v>
      </c>
      <c r="BT290" s="10">
        <v>0.01</v>
      </c>
      <c r="BU290" s="10">
        <v>0</v>
      </c>
      <c r="BV290" s="10">
        <v>5.96</v>
      </c>
      <c r="BW290" s="10">
        <v>0.11</v>
      </c>
      <c r="BX290" s="10">
        <v>0.08</v>
      </c>
      <c r="BY290" s="10">
        <v>0</v>
      </c>
      <c r="BZ290" s="10">
        <v>0</v>
      </c>
      <c r="CA290" s="10">
        <v>0</v>
      </c>
      <c r="CB290" s="10">
        <v>1399.62</v>
      </c>
      <c r="CC290" s="8"/>
      <c r="CD290" s="8"/>
      <c r="CE290" s="10">
        <v>1259.29</v>
      </c>
      <c r="CG290" s="10">
        <v>244</v>
      </c>
      <c r="CH290" s="10">
        <v>109.69</v>
      </c>
      <c r="CI290" s="10">
        <v>176.85</v>
      </c>
      <c r="CJ290" s="10">
        <v>8646.9</v>
      </c>
      <c r="CK290" s="10">
        <v>3766.77</v>
      </c>
      <c r="CL290" s="10">
        <v>6206.84</v>
      </c>
      <c r="CM290" s="10">
        <v>283.01</v>
      </c>
      <c r="CN290" s="10">
        <v>158.47</v>
      </c>
      <c r="CO290" s="10">
        <v>220.74</v>
      </c>
      <c r="CP290" s="10">
        <v>30.08</v>
      </c>
      <c r="CQ290" s="10">
        <v>2.81</v>
      </c>
    </row>
    <row r="292" spans="1:95" x14ac:dyDescent="0.25">
      <c r="B292" s="31" t="s">
        <v>171</v>
      </c>
    </row>
    <row r="293" spans="1:95" x14ac:dyDescent="0.25">
      <c r="B293" s="14" t="s">
        <v>104</v>
      </c>
    </row>
    <row r="294" spans="1:95" s="23" customFormat="1" x14ac:dyDescent="0.25">
      <c r="A294" s="20" t="str">
        <f>"-"</f>
        <v>-</v>
      </c>
      <c r="B294" s="21" t="s">
        <v>111</v>
      </c>
      <c r="C294" s="22">
        <v>30</v>
      </c>
      <c r="D294" s="43">
        <v>1.83</v>
      </c>
      <c r="E294" s="43">
        <v>0</v>
      </c>
      <c r="F294" s="43">
        <v>0.18</v>
      </c>
      <c r="G294" s="43">
        <v>0.2</v>
      </c>
      <c r="H294" s="43">
        <v>11.07</v>
      </c>
      <c r="I294" s="49">
        <v>54.046799999999998</v>
      </c>
      <c r="J294" s="43">
        <v>0</v>
      </c>
      <c r="K294" s="43">
        <v>0</v>
      </c>
      <c r="L294" s="43">
        <v>0</v>
      </c>
      <c r="M294" s="43">
        <v>0</v>
      </c>
      <c r="N294" s="43">
        <v>0.33</v>
      </c>
      <c r="O294" s="43">
        <v>10.68</v>
      </c>
      <c r="P294" s="43">
        <v>0.06</v>
      </c>
      <c r="Q294" s="43">
        <v>0</v>
      </c>
      <c r="R294" s="43">
        <v>0</v>
      </c>
      <c r="S294" s="43">
        <v>0</v>
      </c>
      <c r="T294" s="43">
        <v>0.54</v>
      </c>
      <c r="U294" s="43">
        <v>0</v>
      </c>
      <c r="V294" s="43">
        <v>0</v>
      </c>
      <c r="W294" s="43">
        <v>0</v>
      </c>
      <c r="X294" s="43">
        <v>0</v>
      </c>
      <c r="Y294" s="43">
        <v>0</v>
      </c>
      <c r="Z294" s="43">
        <v>0</v>
      </c>
      <c r="AA294" s="43">
        <v>0</v>
      </c>
      <c r="AB294" s="43">
        <v>0</v>
      </c>
      <c r="AC294" s="43">
        <v>0</v>
      </c>
      <c r="AD294" s="43">
        <v>0</v>
      </c>
      <c r="AE294" s="43">
        <v>0</v>
      </c>
      <c r="AF294" s="43">
        <v>0</v>
      </c>
      <c r="AG294" s="43">
        <v>0</v>
      </c>
      <c r="AH294" s="43">
        <v>0</v>
      </c>
      <c r="AI294" s="43">
        <v>0</v>
      </c>
      <c r="AJ294" s="23">
        <v>0</v>
      </c>
      <c r="AK294" s="23">
        <v>95.79</v>
      </c>
      <c r="AL294" s="23">
        <v>99.7</v>
      </c>
      <c r="AM294" s="23">
        <v>152.69</v>
      </c>
      <c r="AN294" s="23">
        <v>50.63</v>
      </c>
      <c r="AO294" s="23">
        <v>30.02</v>
      </c>
      <c r="AP294" s="23">
        <v>60.03</v>
      </c>
      <c r="AQ294" s="23">
        <v>22.71</v>
      </c>
      <c r="AR294" s="23">
        <v>108.58</v>
      </c>
      <c r="AS294" s="23">
        <v>67.34</v>
      </c>
      <c r="AT294" s="23">
        <v>93.96</v>
      </c>
      <c r="AU294" s="23">
        <v>77.52</v>
      </c>
      <c r="AV294" s="23">
        <v>40.72</v>
      </c>
      <c r="AW294" s="23">
        <v>72.040000000000006</v>
      </c>
      <c r="AX294" s="23">
        <v>602.39</v>
      </c>
      <c r="AY294" s="23">
        <v>0</v>
      </c>
      <c r="AZ294" s="23">
        <v>196.27</v>
      </c>
      <c r="BA294" s="23">
        <v>85.35</v>
      </c>
      <c r="BB294" s="23">
        <v>56.64</v>
      </c>
      <c r="BC294" s="23">
        <v>44.89</v>
      </c>
      <c r="BD294" s="23">
        <v>0</v>
      </c>
      <c r="BE294" s="23">
        <v>0</v>
      </c>
      <c r="BF294" s="23">
        <v>0</v>
      </c>
      <c r="BG294" s="23">
        <v>0</v>
      </c>
      <c r="BH294" s="23">
        <v>0</v>
      </c>
      <c r="BI294" s="23">
        <v>0</v>
      </c>
      <c r="BJ294" s="23">
        <v>0</v>
      </c>
      <c r="BK294" s="23">
        <v>0.02</v>
      </c>
      <c r="BL294" s="23">
        <v>0</v>
      </c>
      <c r="BM294" s="23">
        <v>0</v>
      </c>
      <c r="BN294" s="23">
        <v>0</v>
      </c>
      <c r="BO294" s="23">
        <v>0</v>
      </c>
      <c r="BP294" s="23">
        <v>0</v>
      </c>
      <c r="BQ294" s="23">
        <v>0</v>
      </c>
      <c r="BR294" s="23">
        <v>0</v>
      </c>
      <c r="BS294" s="23">
        <v>0.02</v>
      </c>
      <c r="BT294" s="23">
        <v>0</v>
      </c>
      <c r="BU294" s="23">
        <v>0</v>
      </c>
      <c r="BV294" s="23">
        <v>0.08</v>
      </c>
      <c r="BW294" s="23">
        <v>0</v>
      </c>
      <c r="BX294" s="23">
        <v>0</v>
      </c>
      <c r="BY294" s="23">
        <v>0</v>
      </c>
      <c r="BZ294" s="23">
        <v>0</v>
      </c>
      <c r="CA294" s="23">
        <v>0</v>
      </c>
      <c r="CB294" s="23">
        <v>11.73</v>
      </c>
      <c r="CC294" s="24"/>
      <c r="CD294" s="24"/>
      <c r="CE294" s="23">
        <v>0</v>
      </c>
      <c r="CG294" s="23">
        <v>0</v>
      </c>
      <c r="CH294" s="23">
        <v>0</v>
      </c>
      <c r="CI294" s="23">
        <v>0</v>
      </c>
      <c r="CJ294" s="23">
        <v>570</v>
      </c>
      <c r="CK294" s="23">
        <v>219.6</v>
      </c>
      <c r="CL294" s="23">
        <v>394.8</v>
      </c>
      <c r="CM294" s="23">
        <v>4.5599999999999996</v>
      </c>
      <c r="CN294" s="23">
        <v>4.5599999999999996</v>
      </c>
      <c r="CO294" s="23">
        <v>4.5599999999999996</v>
      </c>
      <c r="CP294" s="23">
        <v>0</v>
      </c>
      <c r="CQ294" s="23">
        <v>0</v>
      </c>
    </row>
    <row r="295" spans="1:95" s="23" customFormat="1" x14ac:dyDescent="0.25">
      <c r="A295" s="20" t="str">
        <f>"-"</f>
        <v>-</v>
      </c>
      <c r="B295" s="21" t="s">
        <v>122</v>
      </c>
      <c r="C295" s="22">
        <v>5</v>
      </c>
      <c r="D295" s="43">
        <v>0.04</v>
      </c>
      <c r="E295" s="43">
        <v>0.04</v>
      </c>
      <c r="F295" s="43">
        <v>3.63</v>
      </c>
      <c r="G295" s="43">
        <v>0</v>
      </c>
      <c r="H295" s="43">
        <v>7.0000000000000007E-2</v>
      </c>
      <c r="I295" s="49">
        <v>33.031999999999996</v>
      </c>
      <c r="J295" s="43">
        <v>2.36</v>
      </c>
      <c r="K295" s="43">
        <v>0.11</v>
      </c>
      <c r="L295" s="43">
        <v>0</v>
      </c>
      <c r="M295" s="43">
        <v>0</v>
      </c>
      <c r="N295" s="43">
        <v>7.0000000000000007E-2</v>
      </c>
      <c r="O295" s="43">
        <v>0</v>
      </c>
      <c r="P295" s="43">
        <v>0</v>
      </c>
      <c r="Q295" s="43">
        <v>0</v>
      </c>
      <c r="R295" s="43">
        <v>0</v>
      </c>
      <c r="S295" s="43">
        <v>0</v>
      </c>
      <c r="T295" s="43">
        <v>7.0000000000000007E-2</v>
      </c>
      <c r="U295" s="43">
        <v>0.75</v>
      </c>
      <c r="V295" s="43">
        <v>1.5</v>
      </c>
      <c r="W295" s="43">
        <v>1.2</v>
      </c>
      <c r="X295" s="43">
        <v>0</v>
      </c>
      <c r="Y295" s="43">
        <v>1.5</v>
      </c>
      <c r="Z295" s="43">
        <v>0.01</v>
      </c>
      <c r="AA295" s="43">
        <v>20</v>
      </c>
      <c r="AB295" s="43">
        <v>15</v>
      </c>
      <c r="AC295" s="43">
        <v>22.5</v>
      </c>
      <c r="AD295" s="43">
        <v>0.05</v>
      </c>
      <c r="AE295" s="43">
        <v>0</v>
      </c>
      <c r="AF295" s="43">
        <v>0.01</v>
      </c>
      <c r="AG295" s="43">
        <v>0.01</v>
      </c>
      <c r="AH295" s="43">
        <v>0.01</v>
      </c>
      <c r="AI295" s="43">
        <v>0</v>
      </c>
      <c r="AJ295" s="23">
        <v>0</v>
      </c>
      <c r="AK295" s="23">
        <v>2.1</v>
      </c>
      <c r="AL295" s="23">
        <v>2.0499999999999998</v>
      </c>
      <c r="AM295" s="23">
        <v>3.8</v>
      </c>
      <c r="AN295" s="23">
        <v>2.25</v>
      </c>
      <c r="AO295" s="23">
        <v>0.85</v>
      </c>
      <c r="AP295" s="23">
        <v>2.35</v>
      </c>
      <c r="AQ295" s="23">
        <v>2.15</v>
      </c>
      <c r="AR295" s="23">
        <v>2.1</v>
      </c>
      <c r="AS295" s="23">
        <v>1.8</v>
      </c>
      <c r="AT295" s="23">
        <v>1.3</v>
      </c>
      <c r="AU295" s="23">
        <v>2.85</v>
      </c>
      <c r="AV295" s="23">
        <v>1.75</v>
      </c>
      <c r="AW295" s="23">
        <v>1.2</v>
      </c>
      <c r="AX295" s="23">
        <v>7.1</v>
      </c>
      <c r="AY295" s="23">
        <v>0</v>
      </c>
      <c r="AZ295" s="23">
        <v>2.4</v>
      </c>
      <c r="BA295" s="23">
        <v>2.7</v>
      </c>
      <c r="BB295" s="23">
        <v>2.1</v>
      </c>
      <c r="BC295" s="23">
        <v>0.5</v>
      </c>
      <c r="BD295" s="23">
        <v>0.13</v>
      </c>
      <c r="BE295" s="23">
        <v>0.06</v>
      </c>
      <c r="BF295" s="23">
        <v>0.03</v>
      </c>
      <c r="BG295" s="23">
        <v>0.08</v>
      </c>
      <c r="BH295" s="23">
        <v>0.09</v>
      </c>
      <c r="BI295" s="23">
        <v>0.4</v>
      </c>
      <c r="BJ295" s="23">
        <v>0</v>
      </c>
      <c r="BK295" s="23">
        <v>1.1000000000000001</v>
      </c>
      <c r="BL295" s="23">
        <v>0</v>
      </c>
      <c r="BM295" s="23">
        <v>0.34</v>
      </c>
      <c r="BN295" s="23">
        <v>0</v>
      </c>
      <c r="BO295" s="23">
        <v>0</v>
      </c>
      <c r="BP295" s="23">
        <v>0</v>
      </c>
      <c r="BQ295" s="23">
        <v>0.08</v>
      </c>
      <c r="BR295" s="23">
        <v>0.12</v>
      </c>
      <c r="BS295" s="23">
        <v>0.9</v>
      </c>
      <c r="BT295" s="23">
        <v>0</v>
      </c>
      <c r="BU295" s="23">
        <v>0</v>
      </c>
      <c r="BV295" s="23">
        <v>0.05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3">
        <v>1.25</v>
      </c>
      <c r="CC295" s="24"/>
      <c r="CD295" s="24"/>
      <c r="CE295" s="23">
        <v>22.5</v>
      </c>
      <c r="CG295" s="23">
        <v>0.2</v>
      </c>
      <c r="CH295" s="23">
        <v>0.05</v>
      </c>
      <c r="CI295" s="23">
        <v>0.13</v>
      </c>
      <c r="CJ295" s="23">
        <v>10</v>
      </c>
      <c r="CK295" s="23">
        <v>4.0999999999999996</v>
      </c>
      <c r="CL295" s="23">
        <v>7.05</v>
      </c>
      <c r="CM295" s="23">
        <v>0.86</v>
      </c>
      <c r="CN295" s="23">
        <v>0.44</v>
      </c>
      <c r="CO295" s="23">
        <v>0.65</v>
      </c>
      <c r="CP295" s="23">
        <v>0</v>
      </c>
      <c r="CQ295" s="23">
        <v>0</v>
      </c>
    </row>
    <row r="296" spans="1:95" s="23" customFormat="1" x14ac:dyDescent="0.25">
      <c r="A296" s="20" t="str">
        <f>"32/10"</f>
        <v>32/10</v>
      </c>
      <c r="B296" s="21" t="s">
        <v>136</v>
      </c>
      <c r="C296" s="22">
        <v>180</v>
      </c>
      <c r="D296" s="43">
        <v>3.54</v>
      </c>
      <c r="E296" s="43">
        <v>2.56</v>
      </c>
      <c r="F296" s="43">
        <v>3.1</v>
      </c>
      <c r="G296" s="43">
        <v>0.16</v>
      </c>
      <c r="H296" s="43">
        <v>12.95</v>
      </c>
      <c r="I296" s="49">
        <v>91.482306181818188</v>
      </c>
      <c r="J296" s="43">
        <v>1.53</v>
      </c>
      <c r="K296" s="43">
        <v>0</v>
      </c>
      <c r="L296" s="43">
        <v>0</v>
      </c>
      <c r="M296" s="43">
        <v>0</v>
      </c>
      <c r="N296" s="43">
        <v>12.95</v>
      </c>
      <c r="O296" s="43">
        <v>0</v>
      </c>
      <c r="P296" s="43">
        <v>0</v>
      </c>
      <c r="Q296" s="43">
        <v>0</v>
      </c>
      <c r="R296" s="43">
        <v>0</v>
      </c>
      <c r="S296" s="43">
        <v>0.09</v>
      </c>
      <c r="T296" s="43">
        <v>0.64</v>
      </c>
      <c r="U296" s="43">
        <v>44.64</v>
      </c>
      <c r="V296" s="43">
        <v>130.35</v>
      </c>
      <c r="W296" s="43">
        <v>105.02</v>
      </c>
      <c r="X296" s="43">
        <v>11.97</v>
      </c>
      <c r="Y296" s="43">
        <v>75.33</v>
      </c>
      <c r="Z296" s="43">
        <v>0.11</v>
      </c>
      <c r="AA296" s="43">
        <v>18</v>
      </c>
      <c r="AB296" s="43">
        <v>8.1</v>
      </c>
      <c r="AC296" s="43">
        <v>19.8</v>
      </c>
      <c r="AD296" s="43">
        <v>0</v>
      </c>
      <c r="AE296" s="43">
        <v>0.03</v>
      </c>
      <c r="AF296" s="43">
        <v>0.12</v>
      </c>
      <c r="AG296" s="43">
        <v>0.08</v>
      </c>
      <c r="AH296" s="43">
        <v>0.72</v>
      </c>
      <c r="AI296" s="43">
        <v>0.47</v>
      </c>
      <c r="AJ296" s="23">
        <v>0</v>
      </c>
      <c r="AK296" s="23">
        <v>0</v>
      </c>
      <c r="AL296" s="23">
        <v>0</v>
      </c>
      <c r="AM296" s="23">
        <v>0</v>
      </c>
      <c r="AN296" s="23">
        <v>0</v>
      </c>
      <c r="AO296" s="23">
        <v>0</v>
      </c>
      <c r="AP296" s="23">
        <v>0</v>
      </c>
      <c r="AQ296" s="23">
        <v>0</v>
      </c>
      <c r="AR296" s="23">
        <v>0</v>
      </c>
      <c r="AS296" s="23">
        <v>0</v>
      </c>
      <c r="AT296" s="23">
        <v>0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s="23">
        <v>0</v>
      </c>
      <c r="BA296" s="23">
        <v>0</v>
      </c>
      <c r="BB296" s="23">
        <v>0</v>
      </c>
      <c r="BC296" s="23">
        <v>0</v>
      </c>
      <c r="BD296" s="23">
        <v>0</v>
      </c>
      <c r="BE296" s="23">
        <v>0</v>
      </c>
      <c r="BF296" s="23">
        <v>0</v>
      </c>
      <c r="BG296" s="23">
        <v>0</v>
      </c>
      <c r="BH296" s="23">
        <v>0</v>
      </c>
      <c r="BI296" s="23">
        <v>0</v>
      </c>
      <c r="BJ296" s="23">
        <v>0</v>
      </c>
      <c r="BK296" s="23">
        <v>0</v>
      </c>
      <c r="BL296" s="23">
        <v>0</v>
      </c>
      <c r="BM296" s="23">
        <v>0</v>
      </c>
      <c r="BN296" s="23">
        <v>0</v>
      </c>
      <c r="BO296" s="23">
        <v>0</v>
      </c>
      <c r="BP296" s="23">
        <v>0</v>
      </c>
      <c r="BQ296" s="23">
        <v>0</v>
      </c>
      <c r="BR296" s="23">
        <v>0</v>
      </c>
      <c r="BS296" s="23">
        <v>0</v>
      </c>
      <c r="BT296" s="23">
        <v>0</v>
      </c>
      <c r="BU296" s="23">
        <v>0</v>
      </c>
      <c r="BV296" s="23">
        <v>0</v>
      </c>
      <c r="BW296" s="23">
        <v>0</v>
      </c>
      <c r="BX296" s="23">
        <v>0</v>
      </c>
      <c r="BY296" s="23">
        <v>0</v>
      </c>
      <c r="BZ296" s="23">
        <v>0</v>
      </c>
      <c r="CA296" s="23">
        <v>0</v>
      </c>
      <c r="CB296" s="23">
        <v>179.43</v>
      </c>
      <c r="CC296" s="24"/>
      <c r="CD296" s="24"/>
      <c r="CE296" s="23">
        <v>19.350000000000001</v>
      </c>
      <c r="CG296" s="23">
        <v>10.25</v>
      </c>
      <c r="CH296" s="23">
        <v>3.95</v>
      </c>
      <c r="CI296" s="23">
        <v>7.1</v>
      </c>
      <c r="CJ296" s="23">
        <v>792</v>
      </c>
      <c r="CK296" s="23">
        <v>288.18</v>
      </c>
      <c r="CL296" s="23">
        <v>540.09</v>
      </c>
      <c r="CM296" s="23">
        <v>34.020000000000003</v>
      </c>
      <c r="CN296" s="23">
        <v>16.11</v>
      </c>
      <c r="CO296" s="23">
        <v>25.07</v>
      </c>
      <c r="CP296" s="23">
        <v>9</v>
      </c>
      <c r="CQ296" s="23">
        <v>0</v>
      </c>
    </row>
    <row r="297" spans="1:95" s="9" customFormat="1" ht="31.5" x14ac:dyDescent="0.25">
      <c r="A297" s="16" t="str">
        <f>"16/4"</f>
        <v>16/4</v>
      </c>
      <c r="B297" s="17" t="s">
        <v>137</v>
      </c>
      <c r="C297" s="18">
        <v>200</v>
      </c>
      <c r="D297" s="44">
        <v>6.53</v>
      </c>
      <c r="E297" s="44">
        <v>2.35</v>
      </c>
      <c r="F297" s="44">
        <v>5.47</v>
      </c>
      <c r="G297" s="44">
        <v>1.32</v>
      </c>
      <c r="H297" s="44">
        <v>32.619999999999997</v>
      </c>
      <c r="I297" s="50">
        <v>204.28607199999996</v>
      </c>
      <c r="J297" s="44">
        <v>3.36</v>
      </c>
      <c r="K297" s="44">
        <v>0.09</v>
      </c>
      <c r="L297" s="44">
        <v>0</v>
      </c>
      <c r="M297" s="44">
        <v>0</v>
      </c>
      <c r="N297" s="44">
        <v>7.79</v>
      </c>
      <c r="O297" s="44">
        <v>23.51</v>
      </c>
      <c r="P297" s="44">
        <v>1.31</v>
      </c>
      <c r="Q297" s="44">
        <v>0</v>
      </c>
      <c r="R297" s="44">
        <v>0</v>
      </c>
      <c r="S297" s="44">
        <v>0.08</v>
      </c>
      <c r="T297" s="44">
        <v>1.56</v>
      </c>
      <c r="U297" s="44">
        <v>238.19</v>
      </c>
      <c r="V297" s="44">
        <v>178.26</v>
      </c>
      <c r="W297" s="44">
        <v>96.55</v>
      </c>
      <c r="X297" s="44">
        <v>38.72</v>
      </c>
      <c r="Y297" s="44">
        <v>145.09</v>
      </c>
      <c r="Z297" s="44">
        <v>1.04</v>
      </c>
      <c r="AA297" s="44">
        <v>19.2</v>
      </c>
      <c r="AB297" s="44">
        <v>22.4</v>
      </c>
      <c r="AC297" s="44">
        <v>36.799999999999997</v>
      </c>
      <c r="AD297" s="44">
        <v>0.16</v>
      </c>
      <c r="AE297" s="44">
        <v>0.14000000000000001</v>
      </c>
      <c r="AF297" s="44">
        <v>0.11</v>
      </c>
      <c r="AG297" s="44">
        <v>0.57999999999999996</v>
      </c>
      <c r="AH297" s="44">
        <v>2.4900000000000002</v>
      </c>
      <c r="AI297" s="44">
        <v>0.42</v>
      </c>
      <c r="AJ297" s="9">
        <v>0</v>
      </c>
      <c r="AK297" s="9">
        <v>178.3</v>
      </c>
      <c r="AL297" s="9">
        <v>163.22</v>
      </c>
      <c r="AM297" s="9">
        <v>579.64</v>
      </c>
      <c r="AN297" s="9">
        <v>109.98</v>
      </c>
      <c r="AO297" s="9">
        <v>111.94</v>
      </c>
      <c r="AP297" s="9">
        <v>152.16999999999999</v>
      </c>
      <c r="AQ297" s="9">
        <v>69.3</v>
      </c>
      <c r="AR297" s="9">
        <v>219.66</v>
      </c>
      <c r="AS297" s="9">
        <v>405.55</v>
      </c>
      <c r="AT297" s="9">
        <v>160.78</v>
      </c>
      <c r="AU297" s="9">
        <v>246.54</v>
      </c>
      <c r="AV297" s="9">
        <v>99.08</v>
      </c>
      <c r="AW297" s="9">
        <v>113.7</v>
      </c>
      <c r="AX297" s="9">
        <v>840.06</v>
      </c>
      <c r="AY297" s="9">
        <v>0</v>
      </c>
      <c r="AZ297" s="9">
        <v>306.36</v>
      </c>
      <c r="BA297" s="9">
        <v>265.23</v>
      </c>
      <c r="BB297" s="9">
        <v>155.74</v>
      </c>
      <c r="BC297" s="9">
        <v>68.06</v>
      </c>
      <c r="BD297" s="9">
        <v>0.09</v>
      </c>
      <c r="BE297" s="9">
        <v>0.04</v>
      </c>
      <c r="BF297" s="9">
        <v>0.02</v>
      </c>
      <c r="BG297" s="9">
        <v>0.05</v>
      </c>
      <c r="BH297" s="9">
        <v>0.06</v>
      </c>
      <c r="BI297" s="9">
        <v>0.28000000000000003</v>
      </c>
      <c r="BJ297" s="9">
        <v>0</v>
      </c>
      <c r="BK297" s="9">
        <v>0.86</v>
      </c>
      <c r="BL297" s="9">
        <v>0</v>
      </c>
      <c r="BM297" s="9">
        <v>0.26</v>
      </c>
      <c r="BN297" s="9">
        <v>0.01</v>
      </c>
      <c r="BO297" s="9">
        <v>0</v>
      </c>
      <c r="BP297" s="9">
        <v>0</v>
      </c>
      <c r="BQ297" s="9">
        <v>0.05</v>
      </c>
      <c r="BR297" s="9">
        <v>0.09</v>
      </c>
      <c r="BS297" s="9">
        <v>0.82</v>
      </c>
      <c r="BT297" s="9">
        <v>0</v>
      </c>
      <c r="BU297" s="9">
        <v>0</v>
      </c>
      <c r="BV297" s="9">
        <v>0.77</v>
      </c>
      <c r="BW297" s="9">
        <v>0.01</v>
      </c>
      <c r="BX297" s="9">
        <v>0</v>
      </c>
      <c r="BY297" s="9">
        <v>0</v>
      </c>
      <c r="BZ297" s="9">
        <v>0</v>
      </c>
      <c r="CA297" s="9">
        <v>0</v>
      </c>
      <c r="CB297" s="9">
        <v>165.81</v>
      </c>
      <c r="CC297" s="19"/>
      <c r="CD297" s="19"/>
      <c r="CE297" s="9">
        <v>22.93</v>
      </c>
      <c r="CG297" s="9">
        <v>31</v>
      </c>
      <c r="CH297" s="9">
        <v>15.28</v>
      </c>
      <c r="CI297" s="9">
        <v>23.14</v>
      </c>
      <c r="CJ297" s="9">
        <v>2123.67</v>
      </c>
      <c r="CK297" s="9">
        <v>973.11</v>
      </c>
      <c r="CL297" s="9">
        <v>1548.39</v>
      </c>
      <c r="CM297" s="9">
        <v>36.56</v>
      </c>
      <c r="CN297" s="9">
        <v>18.86</v>
      </c>
      <c r="CO297" s="9">
        <v>27.71</v>
      </c>
      <c r="CP297" s="9">
        <v>4</v>
      </c>
      <c r="CQ297" s="9">
        <v>0.5</v>
      </c>
    </row>
    <row r="298" spans="1:95" s="10" customFormat="1" x14ac:dyDescent="0.25">
      <c r="A298" s="25"/>
      <c r="B298" s="26" t="s">
        <v>109</v>
      </c>
      <c r="C298" s="27">
        <f>SUM(C294:C297)</f>
        <v>415</v>
      </c>
      <c r="D298" s="45">
        <f t="shared" ref="D298:AI298" si="54">SUM(D294:D297)</f>
        <v>11.940000000000001</v>
      </c>
      <c r="E298" s="45">
        <f t="shared" si="54"/>
        <v>4.95</v>
      </c>
      <c r="F298" s="45">
        <f t="shared" si="54"/>
        <v>12.379999999999999</v>
      </c>
      <c r="G298" s="45">
        <f t="shared" si="54"/>
        <v>1.6800000000000002</v>
      </c>
      <c r="H298" s="45">
        <f t="shared" si="54"/>
        <v>56.709999999999994</v>
      </c>
      <c r="I298" s="51">
        <f t="shared" si="54"/>
        <v>382.84717818181815</v>
      </c>
      <c r="J298" s="45">
        <f t="shared" si="54"/>
        <v>7.25</v>
      </c>
      <c r="K298" s="45">
        <f t="shared" si="54"/>
        <v>0.2</v>
      </c>
      <c r="L298" s="45">
        <f t="shared" si="54"/>
        <v>0</v>
      </c>
      <c r="M298" s="45">
        <f t="shared" si="54"/>
        <v>0</v>
      </c>
      <c r="N298" s="45">
        <f t="shared" si="54"/>
        <v>21.14</v>
      </c>
      <c r="O298" s="45">
        <f t="shared" si="54"/>
        <v>34.19</v>
      </c>
      <c r="P298" s="45">
        <f t="shared" si="54"/>
        <v>1.37</v>
      </c>
      <c r="Q298" s="45">
        <f t="shared" si="54"/>
        <v>0</v>
      </c>
      <c r="R298" s="45">
        <f t="shared" si="54"/>
        <v>0</v>
      </c>
      <c r="S298" s="45">
        <f t="shared" si="54"/>
        <v>0.16999999999999998</v>
      </c>
      <c r="T298" s="45">
        <f t="shared" si="54"/>
        <v>2.81</v>
      </c>
      <c r="U298" s="45">
        <f t="shared" si="54"/>
        <v>283.58</v>
      </c>
      <c r="V298" s="45">
        <f t="shared" si="54"/>
        <v>310.11</v>
      </c>
      <c r="W298" s="45">
        <f t="shared" si="54"/>
        <v>202.76999999999998</v>
      </c>
      <c r="X298" s="45">
        <f t="shared" si="54"/>
        <v>50.69</v>
      </c>
      <c r="Y298" s="45">
        <f t="shared" si="54"/>
        <v>221.92000000000002</v>
      </c>
      <c r="Z298" s="45">
        <f t="shared" si="54"/>
        <v>1.1600000000000001</v>
      </c>
      <c r="AA298" s="45">
        <f t="shared" si="54"/>
        <v>57.2</v>
      </c>
      <c r="AB298" s="45">
        <f t="shared" si="54"/>
        <v>45.5</v>
      </c>
      <c r="AC298" s="45">
        <f t="shared" si="54"/>
        <v>79.099999999999994</v>
      </c>
      <c r="AD298" s="45">
        <f t="shared" si="54"/>
        <v>0.21000000000000002</v>
      </c>
      <c r="AE298" s="45">
        <f t="shared" si="54"/>
        <v>0.17</v>
      </c>
      <c r="AF298" s="45">
        <f t="shared" si="54"/>
        <v>0.24</v>
      </c>
      <c r="AG298" s="45">
        <f t="shared" si="54"/>
        <v>0.66999999999999993</v>
      </c>
      <c r="AH298" s="45">
        <f t="shared" si="54"/>
        <v>3.22</v>
      </c>
      <c r="AI298" s="45">
        <f t="shared" si="54"/>
        <v>0.8899999999999999</v>
      </c>
      <c r="AJ298" s="10">
        <v>0</v>
      </c>
      <c r="AK298" s="10">
        <v>276.19</v>
      </c>
      <c r="AL298" s="10">
        <v>264.97000000000003</v>
      </c>
      <c r="AM298" s="10">
        <v>736.13</v>
      </c>
      <c r="AN298" s="10">
        <v>162.86000000000001</v>
      </c>
      <c r="AO298" s="10">
        <v>142.80000000000001</v>
      </c>
      <c r="AP298" s="10">
        <v>214.55</v>
      </c>
      <c r="AQ298" s="10">
        <v>94.15</v>
      </c>
      <c r="AR298" s="10">
        <v>330.34</v>
      </c>
      <c r="AS298" s="10">
        <v>474.69</v>
      </c>
      <c r="AT298" s="10">
        <v>256.04000000000002</v>
      </c>
      <c r="AU298" s="10">
        <v>326.91000000000003</v>
      </c>
      <c r="AV298" s="10">
        <v>141.54</v>
      </c>
      <c r="AW298" s="10">
        <v>186.94</v>
      </c>
      <c r="AX298" s="10">
        <v>1449.55</v>
      </c>
      <c r="AY298" s="10">
        <v>0</v>
      </c>
      <c r="AZ298" s="10">
        <v>505.04</v>
      </c>
      <c r="BA298" s="10">
        <v>353.28</v>
      </c>
      <c r="BB298" s="10">
        <v>214.48</v>
      </c>
      <c r="BC298" s="10">
        <v>113.45</v>
      </c>
      <c r="BD298" s="10">
        <v>0.23</v>
      </c>
      <c r="BE298" s="10">
        <v>0.1</v>
      </c>
      <c r="BF298" s="10">
        <v>0.06</v>
      </c>
      <c r="BG298" s="10">
        <v>0.13</v>
      </c>
      <c r="BH298" s="10">
        <v>0.15</v>
      </c>
      <c r="BI298" s="10">
        <v>0.68</v>
      </c>
      <c r="BJ298" s="10">
        <v>0</v>
      </c>
      <c r="BK298" s="10">
        <v>1.99</v>
      </c>
      <c r="BL298" s="10">
        <v>0</v>
      </c>
      <c r="BM298" s="10">
        <v>0.6</v>
      </c>
      <c r="BN298" s="10">
        <v>0.01</v>
      </c>
      <c r="BO298" s="10">
        <v>0</v>
      </c>
      <c r="BP298" s="10">
        <v>0</v>
      </c>
      <c r="BQ298" s="10">
        <v>0.13</v>
      </c>
      <c r="BR298" s="10">
        <v>0.2</v>
      </c>
      <c r="BS298" s="10">
        <v>1.74</v>
      </c>
      <c r="BT298" s="10">
        <v>0</v>
      </c>
      <c r="BU298" s="10">
        <v>0</v>
      </c>
      <c r="BV298" s="10">
        <v>0.9</v>
      </c>
      <c r="BW298" s="10">
        <v>0.02</v>
      </c>
      <c r="BX298" s="10">
        <v>0</v>
      </c>
      <c r="BY298" s="10">
        <v>0</v>
      </c>
      <c r="BZ298" s="10">
        <v>0</v>
      </c>
      <c r="CA298" s="10">
        <v>0</v>
      </c>
      <c r="CB298" s="10">
        <v>358.21</v>
      </c>
      <c r="CC298" s="8"/>
      <c r="CD298" s="8" t="e">
        <f>$I$298/#REF!*100</f>
        <v>#REF!</v>
      </c>
      <c r="CE298" s="10">
        <v>64.78</v>
      </c>
      <c r="CG298" s="10">
        <v>41.45</v>
      </c>
      <c r="CH298" s="10">
        <v>19.28</v>
      </c>
      <c r="CI298" s="10">
        <v>30.36</v>
      </c>
      <c r="CJ298" s="10">
        <v>3495.67</v>
      </c>
      <c r="CK298" s="10">
        <v>1484.99</v>
      </c>
      <c r="CL298" s="10">
        <v>2490.33</v>
      </c>
      <c r="CM298" s="10">
        <v>75.989999999999995</v>
      </c>
      <c r="CN298" s="10">
        <v>39.97</v>
      </c>
      <c r="CO298" s="10">
        <v>57.98</v>
      </c>
      <c r="CP298" s="10">
        <v>13</v>
      </c>
      <c r="CQ298" s="10">
        <v>0.5</v>
      </c>
    </row>
    <row r="299" spans="1:95" x14ac:dyDescent="0.25">
      <c r="B299" s="14" t="s">
        <v>167</v>
      </c>
    </row>
    <row r="300" spans="1:95" s="9" customFormat="1" x14ac:dyDescent="0.25">
      <c r="A300" s="16" t="str">
        <f>"-"</f>
        <v>-</v>
      </c>
      <c r="B300" s="17" t="s">
        <v>145</v>
      </c>
      <c r="C300" s="18">
        <v>100</v>
      </c>
      <c r="D300" s="44">
        <v>2</v>
      </c>
      <c r="E300" s="44">
        <v>0</v>
      </c>
      <c r="F300" s="44">
        <v>1</v>
      </c>
      <c r="G300" s="44">
        <v>0.5</v>
      </c>
      <c r="H300" s="44">
        <v>15</v>
      </c>
      <c r="I300" s="50">
        <v>72.2</v>
      </c>
      <c r="J300" s="44">
        <v>0</v>
      </c>
      <c r="K300" s="44">
        <v>0</v>
      </c>
      <c r="L300" s="44">
        <v>0</v>
      </c>
      <c r="M300" s="44">
        <v>0</v>
      </c>
      <c r="N300" s="44">
        <v>11</v>
      </c>
      <c r="O300" s="44">
        <v>2</v>
      </c>
      <c r="P300" s="44">
        <v>2</v>
      </c>
      <c r="Q300" s="44">
        <v>0</v>
      </c>
      <c r="R300" s="44">
        <v>0</v>
      </c>
      <c r="S300" s="44">
        <v>0.4</v>
      </c>
      <c r="T300" s="44">
        <v>0.9</v>
      </c>
      <c r="U300" s="44">
        <v>31</v>
      </c>
      <c r="V300" s="44">
        <v>348</v>
      </c>
      <c r="W300" s="44">
        <v>8</v>
      </c>
      <c r="X300" s="44">
        <v>42</v>
      </c>
      <c r="Y300" s="44">
        <v>28</v>
      </c>
      <c r="Z300" s="44">
        <v>0.6</v>
      </c>
      <c r="AA300" s="44">
        <v>0</v>
      </c>
      <c r="AB300" s="44">
        <v>120</v>
      </c>
      <c r="AC300" s="44">
        <v>20</v>
      </c>
      <c r="AD300" s="44">
        <v>0.4</v>
      </c>
      <c r="AE300" s="44">
        <v>0.04</v>
      </c>
      <c r="AF300" s="44">
        <v>0.05</v>
      </c>
      <c r="AG300" s="44">
        <v>0.6</v>
      </c>
      <c r="AH300" s="44">
        <v>0.9</v>
      </c>
      <c r="AI300" s="44">
        <v>10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9"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74</v>
      </c>
      <c r="CC300" s="19"/>
      <c r="CD300" s="19"/>
      <c r="CE300" s="9">
        <v>20</v>
      </c>
      <c r="CG300" s="9">
        <v>4</v>
      </c>
      <c r="CH300" s="9">
        <v>1</v>
      </c>
      <c r="CI300" s="9">
        <v>2.5</v>
      </c>
      <c r="CJ300" s="9">
        <v>200</v>
      </c>
      <c r="CK300" s="9">
        <v>82</v>
      </c>
      <c r="CL300" s="9">
        <v>141</v>
      </c>
      <c r="CM300" s="9">
        <v>0</v>
      </c>
      <c r="CN300" s="9">
        <v>0</v>
      </c>
      <c r="CO300" s="9">
        <v>0</v>
      </c>
      <c r="CP300" s="9">
        <v>0</v>
      </c>
      <c r="CQ300" s="9">
        <v>0</v>
      </c>
    </row>
    <row r="301" spans="1:95" s="10" customFormat="1" x14ac:dyDescent="0.25">
      <c r="A301" s="25"/>
      <c r="B301" s="26" t="s">
        <v>168</v>
      </c>
      <c r="C301" s="27">
        <f>SUM(C300)</f>
        <v>100</v>
      </c>
      <c r="D301" s="45">
        <f t="shared" ref="D301:AI301" si="55">SUM(D300)</f>
        <v>2</v>
      </c>
      <c r="E301" s="45">
        <f t="shared" si="55"/>
        <v>0</v>
      </c>
      <c r="F301" s="45">
        <f t="shared" si="55"/>
        <v>1</v>
      </c>
      <c r="G301" s="45">
        <f t="shared" si="55"/>
        <v>0.5</v>
      </c>
      <c r="H301" s="45">
        <f t="shared" si="55"/>
        <v>15</v>
      </c>
      <c r="I301" s="51">
        <f t="shared" si="55"/>
        <v>72.2</v>
      </c>
      <c r="J301" s="45">
        <f t="shared" si="55"/>
        <v>0</v>
      </c>
      <c r="K301" s="45">
        <f t="shared" si="55"/>
        <v>0</v>
      </c>
      <c r="L301" s="45">
        <f t="shared" si="55"/>
        <v>0</v>
      </c>
      <c r="M301" s="45">
        <f t="shared" si="55"/>
        <v>0</v>
      </c>
      <c r="N301" s="45">
        <f t="shared" si="55"/>
        <v>11</v>
      </c>
      <c r="O301" s="45">
        <f t="shared" si="55"/>
        <v>2</v>
      </c>
      <c r="P301" s="45">
        <f t="shared" si="55"/>
        <v>2</v>
      </c>
      <c r="Q301" s="45">
        <f t="shared" si="55"/>
        <v>0</v>
      </c>
      <c r="R301" s="45">
        <f t="shared" si="55"/>
        <v>0</v>
      </c>
      <c r="S301" s="45">
        <f t="shared" si="55"/>
        <v>0.4</v>
      </c>
      <c r="T301" s="45">
        <f t="shared" si="55"/>
        <v>0.9</v>
      </c>
      <c r="U301" s="45">
        <f t="shared" si="55"/>
        <v>31</v>
      </c>
      <c r="V301" s="45">
        <f t="shared" si="55"/>
        <v>348</v>
      </c>
      <c r="W301" s="45">
        <f t="shared" si="55"/>
        <v>8</v>
      </c>
      <c r="X301" s="45">
        <f t="shared" si="55"/>
        <v>42</v>
      </c>
      <c r="Y301" s="45">
        <f t="shared" si="55"/>
        <v>28</v>
      </c>
      <c r="Z301" s="45">
        <f t="shared" si="55"/>
        <v>0.6</v>
      </c>
      <c r="AA301" s="45">
        <f t="shared" si="55"/>
        <v>0</v>
      </c>
      <c r="AB301" s="45">
        <f t="shared" si="55"/>
        <v>120</v>
      </c>
      <c r="AC301" s="45">
        <f t="shared" si="55"/>
        <v>20</v>
      </c>
      <c r="AD301" s="45">
        <f t="shared" si="55"/>
        <v>0.4</v>
      </c>
      <c r="AE301" s="45">
        <f t="shared" si="55"/>
        <v>0.04</v>
      </c>
      <c r="AF301" s="45">
        <f t="shared" si="55"/>
        <v>0.05</v>
      </c>
      <c r="AG301" s="45">
        <f t="shared" si="55"/>
        <v>0.6</v>
      </c>
      <c r="AH301" s="45">
        <f t="shared" si="55"/>
        <v>0.9</v>
      </c>
      <c r="AI301" s="45">
        <f t="shared" si="55"/>
        <v>10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74</v>
      </c>
      <c r="CC301" s="8"/>
      <c r="CD301" s="8" t="e">
        <f>$I$301/#REF!*100</f>
        <v>#REF!</v>
      </c>
      <c r="CE301" s="10">
        <v>20</v>
      </c>
      <c r="CG301" s="10">
        <v>4</v>
      </c>
      <c r="CH301" s="10">
        <v>1</v>
      </c>
      <c r="CI301" s="10">
        <v>2.5</v>
      </c>
      <c r="CJ301" s="10">
        <v>200</v>
      </c>
      <c r="CK301" s="10">
        <v>82</v>
      </c>
      <c r="CL301" s="10">
        <v>141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</row>
    <row r="302" spans="1:95" x14ac:dyDescent="0.25">
      <c r="B302" s="14" t="s">
        <v>110</v>
      </c>
    </row>
    <row r="303" spans="1:95" s="23" customFormat="1" x14ac:dyDescent="0.25">
      <c r="A303" s="20" t="str">
        <f>"-"</f>
        <v>-</v>
      </c>
      <c r="B303" s="21" t="s">
        <v>111</v>
      </c>
      <c r="C303" s="22">
        <v>20</v>
      </c>
      <c r="D303" s="43">
        <v>1.22</v>
      </c>
      <c r="E303" s="43">
        <v>0</v>
      </c>
      <c r="F303" s="43">
        <v>0.12</v>
      </c>
      <c r="G303" s="43">
        <v>0.13</v>
      </c>
      <c r="H303" s="43">
        <v>7.38</v>
      </c>
      <c r="I303" s="49">
        <v>36.031199999999998</v>
      </c>
      <c r="J303" s="43">
        <v>0</v>
      </c>
      <c r="K303" s="43">
        <v>0</v>
      </c>
      <c r="L303" s="43">
        <v>0</v>
      </c>
      <c r="M303" s="43">
        <v>0</v>
      </c>
      <c r="N303" s="43">
        <v>0.22</v>
      </c>
      <c r="O303" s="43">
        <v>7.12</v>
      </c>
      <c r="P303" s="43">
        <v>0.04</v>
      </c>
      <c r="Q303" s="43">
        <v>0</v>
      </c>
      <c r="R303" s="43">
        <v>0</v>
      </c>
      <c r="S303" s="43">
        <v>0</v>
      </c>
      <c r="T303" s="43">
        <v>0.36</v>
      </c>
      <c r="U303" s="43">
        <v>0</v>
      </c>
      <c r="V303" s="43">
        <v>0</v>
      </c>
      <c r="W303" s="43">
        <v>0</v>
      </c>
      <c r="X303" s="43">
        <v>0</v>
      </c>
      <c r="Y303" s="43">
        <v>0</v>
      </c>
      <c r="Z303" s="43">
        <v>0</v>
      </c>
      <c r="AA303" s="43">
        <v>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43">
        <v>0</v>
      </c>
      <c r="AJ303" s="23">
        <v>0</v>
      </c>
      <c r="AK303" s="23">
        <v>63.86</v>
      </c>
      <c r="AL303" s="23">
        <v>66.47</v>
      </c>
      <c r="AM303" s="23">
        <v>101.79</v>
      </c>
      <c r="AN303" s="23">
        <v>33.76</v>
      </c>
      <c r="AO303" s="23">
        <v>20.010000000000002</v>
      </c>
      <c r="AP303" s="23">
        <v>40.020000000000003</v>
      </c>
      <c r="AQ303" s="23">
        <v>15.14</v>
      </c>
      <c r="AR303" s="23">
        <v>72.38</v>
      </c>
      <c r="AS303" s="23">
        <v>44.89</v>
      </c>
      <c r="AT303" s="23">
        <v>62.64</v>
      </c>
      <c r="AU303" s="23">
        <v>51.68</v>
      </c>
      <c r="AV303" s="23">
        <v>27.14</v>
      </c>
      <c r="AW303" s="23">
        <v>48.02</v>
      </c>
      <c r="AX303" s="23">
        <v>401.59</v>
      </c>
      <c r="AY303" s="23">
        <v>0</v>
      </c>
      <c r="AZ303" s="23">
        <v>130.85</v>
      </c>
      <c r="BA303" s="23">
        <v>56.9</v>
      </c>
      <c r="BB303" s="23">
        <v>37.76</v>
      </c>
      <c r="BC303" s="23">
        <v>29.93</v>
      </c>
      <c r="BD303" s="23">
        <v>0</v>
      </c>
      <c r="BE303" s="23">
        <v>0</v>
      </c>
      <c r="BF303" s="23">
        <v>0</v>
      </c>
      <c r="BG303" s="23">
        <v>0</v>
      </c>
      <c r="BH303" s="23">
        <v>0</v>
      </c>
      <c r="BI303" s="23">
        <v>0</v>
      </c>
      <c r="BJ303" s="23">
        <v>0</v>
      </c>
      <c r="BK303" s="23">
        <v>0.02</v>
      </c>
      <c r="BL303" s="23">
        <v>0</v>
      </c>
      <c r="BM303" s="23">
        <v>0</v>
      </c>
      <c r="BN303" s="23">
        <v>0</v>
      </c>
      <c r="BO303" s="23">
        <v>0</v>
      </c>
      <c r="BP303" s="23">
        <v>0</v>
      </c>
      <c r="BQ303" s="23">
        <v>0</v>
      </c>
      <c r="BR303" s="23">
        <v>0</v>
      </c>
      <c r="BS303" s="23">
        <v>0.01</v>
      </c>
      <c r="BT303" s="23">
        <v>0</v>
      </c>
      <c r="BU303" s="23">
        <v>0</v>
      </c>
      <c r="BV303" s="23">
        <v>0.06</v>
      </c>
      <c r="BW303" s="23">
        <v>0</v>
      </c>
      <c r="BX303" s="23">
        <v>0</v>
      </c>
      <c r="BY303" s="23">
        <v>0</v>
      </c>
      <c r="BZ303" s="23">
        <v>0</v>
      </c>
      <c r="CA303" s="23">
        <v>0</v>
      </c>
      <c r="CB303" s="23">
        <v>7.82</v>
      </c>
      <c r="CC303" s="24"/>
      <c r="CD303" s="24"/>
      <c r="CE303" s="23">
        <v>0</v>
      </c>
      <c r="CG303" s="23">
        <v>0</v>
      </c>
      <c r="CH303" s="23">
        <v>0</v>
      </c>
      <c r="CI303" s="23">
        <v>0</v>
      </c>
      <c r="CJ303" s="23">
        <v>380</v>
      </c>
      <c r="CK303" s="23">
        <v>146.4</v>
      </c>
      <c r="CL303" s="23">
        <v>263.2</v>
      </c>
      <c r="CM303" s="23">
        <v>3.04</v>
      </c>
      <c r="CN303" s="23">
        <v>3.04</v>
      </c>
      <c r="CO303" s="23">
        <v>3.04</v>
      </c>
      <c r="CP303" s="23">
        <v>0</v>
      </c>
      <c r="CQ303" s="23">
        <v>0</v>
      </c>
    </row>
    <row r="304" spans="1:95" s="23" customFormat="1" x14ac:dyDescent="0.25">
      <c r="A304" s="20" t="str">
        <f>"-"</f>
        <v>-</v>
      </c>
      <c r="B304" s="21" t="s">
        <v>112</v>
      </c>
      <c r="C304" s="22">
        <v>30</v>
      </c>
      <c r="D304" s="43">
        <v>1.8</v>
      </c>
      <c r="E304" s="43">
        <v>0</v>
      </c>
      <c r="F304" s="43">
        <v>0.36</v>
      </c>
      <c r="G304" s="43">
        <v>0.36</v>
      </c>
      <c r="H304" s="43">
        <v>12.51</v>
      </c>
      <c r="I304" s="49">
        <v>57.293999999999997</v>
      </c>
      <c r="J304" s="43">
        <v>0.06</v>
      </c>
      <c r="K304" s="43">
        <v>0</v>
      </c>
      <c r="L304" s="43">
        <v>0</v>
      </c>
      <c r="M304" s="43">
        <v>0</v>
      </c>
      <c r="N304" s="43">
        <v>0.36</v>
      </c>
      <c r="O304" s="43">
        <v>9.66</v>
      </c>
      <c r="P304" s="43">
        <v>2.4900000000000002</v>
      </c>
      <c r="Q304" s="43">
        <v>0</v>
      </c>
      <c r="R304" s="43">
        <v>0</v>
      </c>
      <c r="S304" s="43">
        <v>0.3</v>
      </c>
      <c r="T304" s="43">
        <v>0.75</v>
      </c>
      <c r="U304" s="43">
        <v>183</v>
      </c>
      <c r="V304" s="43">
        <v>73.5</v>
      </c>
      <c r="W304" s="43">
        <v>10.5</v>
      </c>
      <c r="X304" s="43">
        <v>14.1</v>
      </c>
      <c r="Y304" s="43">
        <v>47.4</v>
      </c>
      <c r="Z304" s="43">
        <v>1.17</v>
      </c>
      <c r="AA304" s="43">
        <v>0</v>
      </c>
      <c r="AB304" s="43">
        <v>1.5</v>
      </c>
      <c r="AC304" s="43">
        <v>0.3</v>
      </c>
      <c r="AD304" s="43">
        <v>0.42</v>
      </c>
      <c r="AE304" s="43">
        <v>0.05</v>
      </c>
      <c r="AF304" s="43">
        <v>0.02</v>
      </c>
      <c r="AG304" s="43">
        <v>0.21</v>
      </c>
      <c r="AH304" s="43">
        <v>0.6</v>
      </c>
      <c r="AI304" s="43">
        <v>0</v>
      </c>
      <c r="AJ304" s="23">
        <v>0</v>
      </c>
      <c r="AK304" s="23">
        <v>96.6</v>
      </c>
      <c r="AL304" s="23">
        <v>74.400000000000006</v>
      </c>
      <c r="AM304" s="23">
        <v>128.1</v>
      </c>
      <c r="AN304" s="23">
        <v>66.900000000000006</v>
      </c>
      <c r="AO304" s="23">
        <v>27.9</v>
      </c>
      <c r="AP304" s="23">
        <v>59.4</v>
      </c>
      <c r="AQ304" s="23">
        <v>24</v>
      </c>
      <c r="AR304" s="23">
        <v>111.3</v>
      </c>
      <c r="AS304" s="23">
        <v>89.1</v>
      </c>
      <c r="AT304" s="23">
        <v>87.3</v>
      </c>
      <c r="AU304" s="23">
        <v>139.19999999999999</v>
      </c>
      <c r="AV304" s="23">
        <v>37.200000000000003</v>
      </c>
      <c r="AW304" s="23">
        <v>93</v>
      </c>
      <c r="AX304" s="23">
        <v>467.7</v>
      </c>
      <c r="AY304" s="23">
        <v>0</v>
      </c>
      <c r="AZ304" s="23">
        <v>157.80000000000001</v>
      </c>
      <c r="BA304" s="23">
        <v>87.3</v>
      </c>
      <c r="BB304" s="23">
        <v>54</v>
      </c>
      <c r="BC304" s="23">
        <v>39</v>
      </c>
      <c r="BD304" s="23">
        <v>0</v>
      </c>
      <c r="BE304" s="23">
        <v>0</v>
      </c>
      <c r="BF304" s="23">
        <v>0</v>
      </c>
      <c r="BG304" s="23">
        <v>0</v>
      </c>
      <c r="BH304" s="23">
        <v>0</v>
      </c>
      <c r="BI304" s="23">
        <v>0</v>
      </c>
      <c r="BJ304" s="23">
        <v>0</v>
      </c>
      <c r="BK304" s="23">
        <v>0.04</v>
      </c>
      <c r="BL304" s="23">
        <v>0</v>
      </c>
      <c r="BM304" s="23">
        <v>0</v>
      </c>
      <c r="BN304" s="23">
        <v>0.01</v>
      </c>
      <c r="BO304" s="23">
        <v>0</v>
      </c>
      <c r="BP304" s="23">
        <v>0</v>
      </c>
      <c r="BQ304" s="23">
        <v>0</v>
      </c>
      <c r="BR304" s="23">
        <v>0</v>
      </c>
      <c r="BS304" s="23">
        <v>0.03</v>
      </c>
      <c r="BT304" s="23">
        <v>0</v>
      </c>
      <c r="BU304" s="23">
        <v>0</v>
      </c>
      <c r="BV304" s="23">
        <v>0.14000000000000001</v>
      </c>
      <c r="BW304" s="23">
        <v>0.02</v>
      </c>
      <c r="BX304" s="23">
        <v>0</v>
      </c>
      <c r="BY304" s="23">
        <v>0</v>
      </c>
      <c r="BZ304" s="23">
        <v>0</v>
      </c>
      <c r="CA304" s="23">
        <v>0</v>
      </c>
      <c r="CB304" s="23">
        <v>14.1</v>
      </c>
      <c r="CC304" s="24"/>
      <c r="CD304" s="24"/>
      <c r="CE304" s="23">
        <v>0.25</v>
      </c>
      <c r="CG304" s="23">
        <v>4</v>
      </c>
      <c r="CH304" s="23">
        <v>4</v>
      </c>
      <c r="CI304" s="23">
        <v>4</v>
      </c>
      <c r="CJ304" s="23">
        <v>760</v>
      </c>
      <c r="CK304" s="23">
        <v>292.8</v>
      </c>
      <c r="CL304" s="23">
        <v>526.4</v>
      </c>
      <c r="CM304" s="23">
        <v>7.6</v>
      </c>
      <c r="CN304" s="23">
        <v>6.32</v>
      </c>
      <c r="CO304" s="23">
        <v>6.96</v>
      </c>
      <c r="CP304" s="23">
        <v>0</v>
      </c>
      <c r="CQ304" s="23">
        <v>0</v>
      </c>
    </row>
    <row r="305" spans="1:95" s="23" customFormat="1" x14ac:dyDescent="0.25">
      <c r="A305" s="20" t="str">
        <f>"3/10"</f>
        <v>3/10</v>
      </c>
      <c r="B305" s="21" t="s">
        <v>127</v>
      </c>
      <c r="C305" s="22">
        <v>180</v>
      </c>
      <c r="D305" s="43">
        <v>0.14000000000000001</v>
      </c>
      <c r="E305" s="43">
        <v>0</v>
      </c>
      <c r="F305" s="43">
        <v>0.14000000000000001</v>
      </c>
      <c r="G305" s="43">
        <v>0.14000000000000001</v>
      </c>
      <c r="H305" s="43">
        <v>17.27</v>
      </c>
      <c r="I305" s="49">
        <v>67.290731999999991</v>
      </c>
      <c r="J305" s="43">
        <v>0.04</v>
      </c>
      <c r="K305" s="43">
        <v>0</v>
      </c>
      <c r="L305" s="43">
        <v>0</v>
      </c>
      <c r="M305" s="43">
        <v>0</v>
      </c>
      <c r="N305" s="43">
        <v>16.38</v>
      </c>
      <c r="O305" s="43">
        <v>0.27</v>
      </c>
      <c r="P305" s="43">
        <v>0.62</v>
      </c>
      <c r="Q305" s="43">
        <v>0</v>
      </c>
      <c r="R305" s="43">
        <v>0</v>
      </c>
      <c r="S305" s="43">
        <v>0.28999999999999998</v>
      </c>
      <c r="T305" s="43">
        <v>0.19</v>
      </c>
      <c r="U305" s="43">
        <v>9.4</v>
      </c>
      <c r="V305" s="43">
        <v>99.48</v>
      </c>
      <c r="W305" s="43">
        <v>5.98</v>
      </c>
      <c r="X305" s="43">
        <v>3.08</v>
      </c>
      <c r="Y305" s="43">
        <v>3.68</v>
      </c>
      <c r="Z305" s="43">
        <v>0.81</v>
      </c>
      <c r="AA305" s="43">
        <v>0</v>
      </c>
      <c r="AB305" s="43">
        <v>9.7200000000000006</v>
      </c>
      <c r="AC305" s="43">
        <v>1.8</v>
      </c>
      <c r="AD305" s="43">
        <v>7.0000000000000007E-2</v>
      </c>
      <c r="AE305" s="43">
        <v>0.01</v>
      </c>
      <c r="AF305" s="43">
        <v>0.01</v>
      </c>
      <c r="AG305" s="43">
        <v>0.09</v>
      </c>
      <c r="AH305" s="43">
        <v>0.14000000000000001</v>
      </c>
      <c r="AI305" s="43">
        <v>1.44</v>
      </c>
      <c r="AJ305" s="23">
        <v>0</v>
      </c>
      <c r="AK305" s="23">
        <v>4.2300000000000004</v>
      </c>
      <c r="AL305" s="23">
        <v>4.59</v>
      </c>
      <c r="AM305" s="23">
        <v>6.7</v>
      </c>
      <c r="AN305" s="23">
        <v>6.35</v>
      </c>
      <c r="AO305" s="23">
        <v>1.06</v>
      </c>
      <c r="AP305" s="23">
        <v>3.88</v>
      </c>
      <c r="AQ305" s="23">
        <v>1.06</v>
      </c>
      <c r="AR305" s="23">
        <v>3.18</v>
      </c>
      <c r="AS305" s="23">
        <v>6</v>
      </c>
      <c r="AT305" s="23">
        <v>3.53</v>
      </c>
      <c r="AU305" s="23">
        <v>27.52</v>
      </c>
      <c r="AV305" s="23">
        <v>2.4700000000000002</v>
      </c>
      <c r="AW305" s="23">
        <v>4.9400000000000004</v>
      </c>
      <c r="AX305" s="23">
        <v>14.82</v>
      </c>
      <c r="AY305" s="23">
        <v>0</v>
      </c>
      <c r="AZ305" s="23">
        <v>4.59</v>
      </c>
      <c r="BA305" s="23">
        <v>5.64</v>
      </c>
      <c r="BB305" s="23">
        <v>2.12</v>
      </c>
      <c r="BC305" s="23">
        <v>1.76</v>
      </c>
      <c r="BD305" s="23">
        <v>0</v>
      </c>
      <c r="BE305" s="23">
        <v>0</v>
      </c>
      <c r="BF305" s="23">
        <v>0</v>
      </c>
      <c r="BG305" s="23">
        <v>0</v>
      </c>
      <c r="BH305" s="23">
        <v>0</v>
      </c>
      <c r="BI305" s="23">
        <v>0</v>
      </c>
      <c r="BJ305" s="23">
        <v>0</v>
      </c>
      <c r="BK305" s="23">
        <v>0</v>
      </c>
      <c r="BL305" s="23">
        <v>0</v>
      </c>
      <c r="BM305" s="23">
        <v>0</v>
      </c>
      <c r="BN305" s="23">
        <v>0</v>
      </c>
      <c r="BO305" s="23">
        <v>0</v>
      </c>
      <c r="BP305" s="23">
        <v>0</v>
      </c>
      <c r="BQ305" s="23">
        <v>0</v>
      </c>
      <c r="BR305" s="23">
        <v>0</v>
      </c>
      <c r="BS305" s="23">
        <v>0</v>
      </c>
      <c r="BT305" s="23">
        <v>0</v>
      </c>
      <c r="BU305" s="23">
        <v>0</v>
      </c>
      <c r="BV305" s="23">
        <v>0</v>
      </c>
      <c r="BW305" s="23">
        <v>0</v>
      </c>
      <c r="BX305" s="23">
        <v>0</v>
      </c>
      <c r="BY305" s="23">
        <v>0</v>
      </c>
      <c r="BZ305" s="23">
        <v>0</v>
      </c>
      <c r="CA305" s="23">
        <v>0</v>
      </c>
      <c r="CB305" s="23">
        <v>220.08</v>
      </c>
      <c r="CC305" s="24"/>
      <c r="CD305" s="24"/>
      <c r="CE305" s="23">
        <v>1.62</v>
      </c>
      <c r="CG305" s="23">
        <v>4.5</v>
      </c>
      <c r="CH305" s="23">
        <v>4.5</v>
      </c>
      <c r="CI305" s="23">
        <v>4.5</v>
      </c>
      <c r="CJ305" s="23">
        <v>432</v>
      </c>
      <c r="CK305" s="23">
        <v>208.98</v>
      </c>
      <c r="CL305" s="23">
        <v>320.49</v>
      </c>
      <c r="CM305" s="23">
        <v>41.2</v>
      </c>
      <c r="CN305" s="23">
        <v>24.19</v>
      </c>
      <c r="CO305" s="23">
        <v>32.700000000000003</v>
      </c>
      <c r="CP305" s="23">
        <v>13.5</v>
      </c>
      <c r="CQ305" s="23">
        <v>0</v>
      </c>
    </row>
    <row r="306" spans="1:95" s="23" customFormat="1" ht="31.5" x14ac:dyDescent="0.25">
      <c r="A306" s="20" t="str">
        <f>"14/2"</f>
        <v>14/2</v>
      </c>
      <c r="B306" s="21" t="s">
        <v>140</v>
      </c>
      <c r="C306" s="22">
        <v>180</v>
      </c>
      <c r="D306" s="43">
        <v>2.4500000000000002</v>
      </c>
      <c r="E306" s="43">
        <v>5.86</v>
      </c>
      <c r="F306" s="43">
        <v>7.63</v>
      </c>
      <c r="G306" s="43">
        <v>3.95</v>
      </c>
      <c r="H306" s="43">
        <v>12.15</v>
      </c>
      <c r="I306" s="49">
        <v>125.94042539999997</v>
      </c>
      <c r="J306" s="43">
        <v>1.87</v>
      </c>
      <c r="K306" s="43">
        <v>2.34</v>
      </c>
      <c r="L306" s="43">
        <v>0</v>
      </c>
      <c r="M306" s="43">
        <v>0</v>
      </c>
      <c r="N306" s="43">
        <v>1.53</v>
      </c>
      <c r="O306" s="43">
        <v>9.51</v>
      </c>
      <c r="P306" s="43">
        <v>1.1100000000000001</v>
      </c>
      <c r="Q306" s="43">
        <v>0</v>
      </c>
      <c r="R306" s="43">
        <v>0</v>
      </c>
      <c r="S306" s="43">
        <v>0.14000000000000001</v>
      </c>
      <c r="T306" s="43">
        <v>1.84</v>
      </c>
      <c r="U306" s="43">
        <v>422.86</v>
      </c>
      <c r="V306" s="43">
        <v>297.67</v>
      </c>
      <c r="W306" s="43">
        <v>12.29</v>
      </c>
      <c r="X306" s="43">
        <v>16.649999999999999</v>
      </c>
      <c r="Y306" s="43">
        <v>41.48</v>
      </c>
      <c r="Z306" s="43">
        <v>0.62</v>
      </c>
      <c r="AA306" s="43">
        <v>0</v>
      </c>
      <c r="AB306" s="43">
        <v>700.42</v>
      </c>
      <c r="AC306" s="43">
        <v>145.72999999999999</v>
      </c>
      <c r="AD306" s="43">
        <v>1.69</v>
      </c>
      <c r="AE306" s="43">
        <v>0.08</v>
      </c>
      <c r="AF306" s="43">
        <v>0.06</v>
      </c>
      <c r="AG306" s="43">
        <v>0.67</v>
      </c>
      <c r="AH306" s="43">
        <v>1.24</v>
      </c>
      <c r="AI306" s="43">
        <v>4.68</v>
      </c>
      <c r="AJ306" s="23">
        <v>0</v>
      </c>
      <c r="AK306" s="23">
        <v>31.51</v>
      </c>
      <c r="AL306" s="23">
        <v>37.229999999999997</v>
      </c>
      <c r="AM306" s="23">
        <v>80.27</v>
      </c>
      <c r="AN306" s="23">
        <v>42.78</v>
      </c>
      <c r="AO306" s="23">
        <v>15.7</v>
      </c>
      <c r="AP306" s="23">
        <v>36.01</v>
      </c>
      <c r="AQ306" s="23">
        <v>16.79</v>
      </c>
      <c r="AR306" s="23">
        <v>42.54</v>
      </c>
      <c r="AS306" s="23">
        <v>69.069999999999993</v>
      </c>
      <c r="AT306" s="23">
        <v>98.38</v>
      </c>
      <c r="AU306" s="23">
        <v>66.67</v>
      </c>
      <c r="AV306" s="23">
        <v>16.86</v>
      </c>
      <c r="AW306" s="23">
        <v>32.93</v>
      </c>
      <c r="AX306" s="23">
        <v>202.71</v>
      </c>
      <c r="AY306" s="23">
        <v>0</v>
      </c>
      <c r="AZ306" s="23">
        <v>44.67</v>
      </c>
      <c r="BA306" s="23">
        <v>39.630000000000003</v>
      </c>
      <c r="BB306" s="23">
        <v>30.32</v>
      </c>
      <c r="BC306" s="23">
        <v>13.5</v>
      </c>
      <c r="BD306" s="23">
        <v>0</v>
      </c>
      <c r="BE306" s="23">
        <v>0</v>
      </c>
      <c r="BF306" s="23">
        <v>0</v>
      </c>
      <c r="BG306" s="23">
        <v>0</v>
      </c>
      <c r="BH306" s="23">
        <v>0</v>
      </c>
      <c r="BI306" s="23">
        <v>0</v>
      </c>
      <c r="BJ306" s="23">
        <v>0</v>
      </c>
      <c r="BK306" s="23">
        <v>0.24</v>
      </c>
      <c r="BL306" s="23">
        <v>0</v>
      </c>
      <c r="BM306" s="23">
        <v>0.14000000000000001</v>
      </c>
      <c r="BN306" s="23">
        <v>0.01</v>
      </c>
      <c r="BO306" s="23">
        <v>0.02</v>
      </c>
      <c r="BP306" s="23">
        <v>0</v>
      </c>
      <c r="BQ306" s="23">
        <v>0</v>
      </c>
      <c r="BR306" s="23">
        <v>0</v>
      </c>
      <c r="BS306" s="23">
        <v>0.84</v>
      </c>
      <c r="BT306" s="23">
        <v>0</v>
      </c>
      <c r="BU306" s="23">
        <v>0</v>
      </c>
      <c r="BV306" s="23">
        <v>2.2400000000000002</v>
      </c>
      <c r="BW306" s="23">
        <v>0</v>
      </c>
      <c r="BX306" s="23">
        <v>0</v>
      </c>
      <c r="BY306" s="23">
        <v>0</v>
      </c>
      <c r="BZ306" s="23">
        <v>0</v>
      </c>
      <c r="CA306" s="23">
        <v>0</v>
      </c>
      <c r="CB306" s="23">
        <v>179.93</v>
      </c>
      <c r="CC306" s="24"/>
      <c r="CD306" s="24"/>
      <c r="CE306" s="23">
        <v>116.74</v>
      </c>
      <c r="CG306" s="23">
        <v>49.25</v>
      </c>
      <c r="CH306" s="23">
        <v>27.54</v>
      </c>
      <c r="CI306" s="23">
        <v>38.39</v>
      </c>
      <c r="CJ306" s="23">
        <v>694.26</v>
      </c>
      <c r="CK306" s="23">
        <v>394.27</v>
      </c>
      <c r="CL306" s="23">
        <v>544.26</v>
      </c>
      <c r="CM306" s="23">
        <v>38.31</v>
      </c>
      <c r="CN306" s="23">
        <v>18.54</v>
      </c>
      <c r="CO306" s="23">
        <v>28.42</v>
      </c>
      <c r="CP306" s="23">
        <v>0</v>
      </c>
      <c r="CQ306" s="23">
        <v>1.08</v>
      </c>
    </row>
    <row r="307" spans="1:95" s="23" customFormat="1" ht="31.5" x14ac:dyDescent="0.25">
      <c r="A307" s="20" t="str">
        <f>"46/3"</f>
        <v>46/3</v>
      </c>
      <c r="B307" s="21" t="s">
        <v>153</v>
      </c>
      <c r="C307" s="22">
        <v>150</v>
      </c>
      <c r="D307" s="43">
        <v>5.3</v>
      </c>
      <c r="E307" s="43">
        <v>0.03</v>
      </c>
      <c r="F307" s="43">
        <v>2.98</v>
      </c>
      <c r="G307" s="43">
        <v>0.66</v>
      </c>
      <c r="H307" s="43">
        <v>34.11</v>
      </c>
      <c r="I307" s="49">
        <v>183.94017449999998</v>
      </c>
      <c r="J307" s="43">
        <v>1.87</v>
      </c>
      <c r="K307" s="43">
        <v>0.08</v>
      </c>
      <c r="L307" s="43">
        <v>0</v>
      </c>
      <c r="M307" s="43">
        <v>0</v>
      </c>
      <c r="N307" s="43">
        <v>0.97</v>
      </c>
      <c r="O307" s="43">
        <v>31.42</v>
      </c>
      <c r="P307" s="43">
        <v>1.72</v>
      </c>
      <c r="Q307" s="43">
        <v>0</v>
      </c>
      <c r="R307" s="43">
        <v>0</v>
      </c>
      <c r="S307" s="43">
        <v>0</v>
      </c>
      <c r="T307" s="43">
        <v>0.68</v>
      </c>
      <c r="U307" s="43">
        <v>147.26</v>
      </c>
      <c r="V307" s="43">
        <v>56.22</v>
      </c>
      <c r="W307" s="43">
        <v>10.53</v>
      </c>
      <c r="X307" s="43">
        <v>7.17</v>
      </c>
      <c r="Y307" s="43">
        <v>39.83</v>
      </c>
      <c r="Z307" s="43">
        <v>0.73</v>
      </c>
      <c r="AA307" s="43">
        <v>9</v>
      </c>
      <c r="AB307" s="43">
        <v>9</v>
      </c>
      <c r="AC307" s="43">
        <v>16.88</v>
      </c>
      <c r="AD307" s="43">
        <v>0.8</v>
      </c>
      <c r="AE307" s="43">
        <v>0.06</v>
      </c>
      <c r="AF307" s="43">
        <v>0.02</v>
      </c>
      <c r="AG307" s="43">
        <v>0.49</v>
      </c>
      <c r="AH307" s="43">
        <v>1.49</v>
      </c>
      <c r="AI307" s="43">
        <v>0</v>
      </c>
      <c r="AJ307" s="23">
        <v>0</v>
      </c>
      <c r="AK307" s="23">
        <v>229.67</v>
      </c>
      <c r="AL307" s="23">
        <v>209.98</v>
      </c>
      <c r="AM307" s="23">
        <v>393.39</v>
      </c>
      <c r="AN307" s="23">
        <v>122.87</v>
      </c>
      <c r="AO307" s="23">
        <v>74.91</v>
      </c>
      <c r="AP307" s="23">
        <v>152.19</v>
      </c>
      <c r="AQ307" s="23">
        <v>49.94</v>
      </c>
      <c r="AR307" s="23">
        <v>244.06</v>
      </c>
      <c r="AS307" s="23">
        <v>161.38999999999999</v>
      </c>
      <c r="AT307" s="23">
        <v>194.59</v>
      </c>
      <c r="AU307" s="23">
        <v>166.92</v>
      </c>
      <c r="AV307" s="23">
        <v>98.07</v>
      </c>
      <c r="AW307" s="23">
        <v>170.55</v>
      </c>
      <c r="AX307" s="23">
        <v>1497.86</v>
      </c>
      <c r="AY307" s="23">
        <v>0</v>
      </c>
      <c r="AZ307" s="23">
        <v>471.98</v>
      </c>
      <c r="BA307" s="23">
        <v>244.48</v>
      </c>
      <c r="BB307" s="23">
        <v>122.77</v>
      </c>
      <c r="BC307" s="23">
        <v>97.19</v>
      </c>
      <c r="BD307" s="23">
        <v>0.09</v>
      </c>
      <c r="BE307" s="23">
        <v>0.04</v>
      </c>
      <c r="BF307" s="23">
        <v>0.02</v>
      </c>
      <c r="BG307" s="23">
        <v>0.05</v>
      </c>
      <c r="BH307" s="23">
        <v>0.06</v>
      </c>
      <c r="BI307" s="23">
        <v>0.26</v>
      </c>
      <c r="BJ307" s="23">
        <v>0</v>
      </c>
      <c r="BK307" s="23">
        <v>0.81</v>
      </c>
      <c r="BL307" s="23">
        <v>0</v>
      </c>
      <c r="BM307" s="23">
        <v>0.23</v>
      </c>
      <c r="BN307" s="23">
        <v>0</v>
      </c>
      <c r="BO307" s="23">
        <v>0</v>
      </c>
      <c r="BP307" s="23">
        <v>0</v>
      </c>
      <c r="BQ307" s="23">
        <v>0.05</v>
      </c>
      <c r="BR307" s="23">
        <v>0.08</v>
      </c>
      <c r="BS307" s="23">
        <v>0.6</v>
      </c>
      <c r="BT307" s="23">
        <v>0</v>
      </c>
      <c r="BU307" s="23">
        <v>0</v>
      </c>
      <c r="BV307" s="23">
        <v>0.24</v>
      </c>
      <c r="BW307" s="23">
        <v>0.01</v>
      </c>
      <c r="BX307" s="23">
        <v>0</v>
      </c>
      <c r="BY307" s="23">
        <v>0</v>
      </c>
      <c r="BZ307" s="23">
        <v>0</v>
      </c>
      <c r="CA307" s="23">
        <v>0</v>
      </c>
      <c r="CB307" s="23">
        <v>313.57</v>
      </c>
      <c r="CC307" s="24"/>
      <c r="CD307" s="24"/>
      <c r="CE307" s="23">
        <v>10.5</v>
      </c>
      <c r="CG307" s="23">
        <v>15.92</v>
      </c>
      <c r="CH307" s="23">
        <v>8.3000000000000007</v>
      </c>
      <c r="CI307" s="23">
        <v>12.11</v>
      </c>
      <c r="CJ307" s="23">
        <v>369.83</v>
      </c>
      <c r="CK307" s="23">
        <v>365.4</v>
      </c>
      <c r="CL307" s="23">
        <v>367.62</v>
      </c>
      <c r="CM307" s="23">
        <v>9.36</v>
      </c>
      <c r="CN307" s="23">
        <v>4.76</v>
      </c>
      <c r="CO307" s="23">
        <v>7.06</v>
      </c>
      <c r="CP307" s="23">
        <v>0</v>
      </c>
      <c r="CQ307" s="23">
        <v>0.45</v>
      </c>
    </row>
    <row r="308" spans="1:95" s="9" customFormat="1" x14ac:dyDescent="0.25">
      <c r="A308" s="16" t="str">
        <f>"2/9"</f>
        <v>2/9</v>
      </c>
      <c r="B308" s="33" t="s">
        <v>142</v>
      </c>
      <c r="C308" s="18">
        <v>70</v>
      </c>
      <c r="D308" s="44">
        <v>8.15</v>
      </c>
      <c r="E308" s="44">
        <v>7.93</v>
      </c>
      <c r="F308" s="44">
        <v>7.83</v>
      </c>
      <c r="G308" s="44">
        <v>0.02</v>
      </c>
      <c r="H308" s="44">
        <v>1.7</v>
      </c>
      <c r="I308" s="50">
        <v>109.76811999999998</v>
      </c>
      <c r="J308" s="44">
        <v>3.12</v>
      </c>
      <c r="K308" s="44">
        <v>0.05</v>
      </c>
      <c r="L308" s="44">
        <v>0</v>
      </c>
      <c r="M308" s="44">
        <v>0</v>
      </c>
      <c r="N308" s="44">
        <v>0.16</v>
      </c>
      <c r="O308" s="44">
        <v>1.43</v>
      </c>
      <c r="P308" s="44">
        <v>0.12</v>
      </c>
      <c r="Q308" s="44">
        <v>0</v>
      </c>
      <c r="R308" s="44">
        <v>0</v>
      </c>
      <c r="S308" s="44">
        <v>0</v>
      </c>
      <c r="T308" s="44">
        <v>0.79</v>
      </c>
      <c r="U308" s="44">
        <v>101.84</v>
      </c>
      <c r="V308" s="44">
        <v>54.66</v>
      </c>
      <c r="W308" s="44">
        <v>8.27</v>
      </c>
      <c r="X308" s="44">
        <v>6.98</v>
      </c>
      <c r="Y308" s="44">
        <v>58.24</v>
      </c>
      <c r="Z308" s="44">
        <v>0.66</v>
      </c>
      <c r="AA308" s="44">
        <v>21.11</v>
      </c>
      <c r="AB308" s="44">
        <v>11.13</v>
      </c>
      <c r="AC308" s="44">
        <v>44.23</v>
      </c>
      <c r="AD308" s="44">
        <v>0.3</v>
      </c>
      <c r="AE308" s="44">
        <v>0.02</v>
      </c>
      <c r="AF308" s="44">
        <v>0.05</v>
      </c>
      <c r="AG308" s="44">
        <v>3</v>
      </c>
      <c r="AH308" s="44">
        <v>6.11</v>
      </c>
      <c r="AI308" s="44">
        <v>0.3</v>
      </c>
      <c r="AJ308" s="9">
        <v>0</v>
      </c>
      <c r="AK308" s="9">
        <v>390.93</v>
      </c>
      <c r="AL308" s="9">
        <v>310.14999999999998</v>
      </c>
      <c r="AM308" s="9">
        <v>630.47</v>
      </c>
      <c r="AN308" s="9">
        <v>692.84</v>
      </c>
      <c r="AO308" s="9">
        <v>207.96</v>
      </c>
      <c r="AP308" s="9">
        <v>378.44</v>
      </c>
      <c r="AQ308" s="9">
        <v>130.07</v>
      </c>
      <c r="AR308" s="9">
        <v>333.66</v>
      </c>
      <c r="AS308" s="9">
        <v>508.56</v>
      </c>
      <c r="AT308" s="9">
        <v>540.55999999999995</v>
      </c>
      <c r="AU308" s="9">
        <v>716.5</v>
      </c>
      <c r="AV308" s="9">
        <v>215.71</v>
      </c>
      <c r="AW308" s="9">
        <v>604.35</v>
      </c>
      <c r="AX308" s="9">
        <v>1182.8599999999999</v>
      </c>
      <c r="AY308" s="9">
        <v>65.64</v>
      </c>
      <c r="AZ308" s="9">
        <v>400.47</v>
      </c>
      <c r="BA308" s="9">
        <v>383.88</v>
      </c>
      <c r="BB308" s="9">
        <v>284.16000000000003</v>
      </c>
      <c r="BC308" s="9">
        <v>101.34</v>
      </c>
      <c r="BD308" s="9">
        <v>0.04</v>
      </c>
      <c r="BE308" s="9">
        <v>0.02</v>
      </c>
      <c r="BF308" s="9">
        <v>0.01</v>
      </c>
      <c r="BG308" s="9">
        <v>0.02</v>
      </c>
      <c r="BH308" s="9">
        <v>0.03</v>
      </c>
      <c r="BI308" s="9">
        <v>0.13</v>
      </c>
      <c r="BJ308" s="9">
        <v>0</v>
      </c>
      <c r="BK308" s="9">
        <v>0.35</v>
      </c>
      <c r="BL308" s="9">
        <v>0</v>
      </c>
      <c r="BM308" s="9">
        <v>0.11</v>
      </c>
      <c r="BN308" s="9">
        <v>0</v>
      </c>
      <c r="BO308" s="9">
        <v>0</v>
      </c>
      <c r="BP308" s="9">
        <v>0</v>
      </c>
      <c r="BQ308" s="9">
        <v>0.02</v>
      </c>
      <c r="BR308" s="9">
        <v>0.04</v>
      </c>
      <c r="BS308" s="9">
        <v>0.28999999999999998</v>
      </c>
      <c r="BT308" s="9">
        <v>0</v>
      </c>
      <c r="BU308" s="9">
        <v>0</v>
      </c>
      <c r="BV308" s="9">
        <v>0.02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70.760000000000005</v>
      </c>
      <c r="CC308" s="19"/>
      <c r="CD308" s="19"/>
      <c r="CE308" s="9">
        <v>22.96</v>
      </c>
      <c r="CG308" s="9">
        <v>18.41</v>
      </c>
      <c r="CH308" s="9">
        <v>9.17</v>
      </c>
      <c r="CI308" s="9">
        <v>13.79</v>
      </c>
      <c r="CJ308" s="9">
        <v>1701.19</v>
      </c>
      <c r="CK308" s="9">
        <v>1051.77</v>
      </c>
      <c r="CL308" s="9">
        <v>1376.48</v>
      </c>
      <c r="CM308" s="9">
        <v>19.309999999999999</v>
      </c>
      <c r="CN308" s="9">
        <v>12.75</v>
      </c>
      <c r="CO308" s="9">
        <v>16.05</v>
      </c>
      <c r="CP308" s="9">
        <v>0</v>
      </c>
      <c r="CQ308" s="9">
        <v>0.35</v>
      </c>
    </row>
    <row r="309" spans="1:95" s="10" customFormat="1" x14ac:dyDescent="0.25">
      <c r="A309" s="25"/>
      <c r="B309" s="26" t="s">
        <v>117</v>
      </c>
      <c r="C309" s="27">
        <f>SUM(C303:C308)</f>
        <v>630</v>
      </c>
      <c r="D309" s="45">
        <f t="shared" ref="D309:AI309" si="56">SUM(D303:D308)</f>
        <v>19.060000000000002</v>
      </c>
      <c r="E309" s="45">
        <f t="shared" si="56"/>
        <v>13.82</v>
      </c>
      <c r="F309" s="45">
        <f t="shared" si="56"/>
        <v>19.060000000000002</v>
      </c>
      <c r="G309" s="45">
        <f t="shared" si="56"/>
        <v>5.26</v>
      </c>
      <c r="H309" s="45">
        <f t="shared" si="56"/>
        <v>85.11999999999999</v>
      </c>
      <c r="I309" s="51">
        <f t="shared" si="56"/>
        <v>580.26465189999988</v>
      </c>
      <c r="J309" s="45">
        <f t="shared" si="56"/>
        <v>6.9600000000000009</v>
      </c>
      <c r="K309" s="45">
        <f t="shared" si="56"/>
        <v>2.4699999999999998</v>
      </c>
      <c r="L309" s="45">
        <f t="shared" si="56"/>
        <v>0</v>
      </c>
      <c r="M309" s="45">
        <f t="shared" si="56"/>
        <v>0</v>
      </c>
      <c r="N309" s="45">
        <f t="shared" si="56"/>
        <v>19.619999999999997</v>
      </c>
      <c r="O309" s="45">
        <f t="shared" si="56"/>
        <v>59.410000000000004</v>
      </c>
      <c r="P309" s="45">
        <f t="shared" si="56"/>
        <v>6.1000000000000005</v>
      </c>
      <c r="Q309" s="45">
        <f t="shared" si="56"/>
        <v>0</v>
      </c>
      <c r="R309" s="45">
        <f t="shared" si="56"/>
        <v>0</v>
      </c>
      <c r="S309" s="45">
        <f t="shared" si="56"/>
        <v>0.73</v>
      </c>
      <c r="T309" s="45">
        <f t="shared" si="56"/>
        <v>4.6099999999999994</v>
      </c>
      <c r="U309" s="45">
        <f t="shared" si="56"/>
        <v>864.36</v>
      </c>
      <c r="V309" s="45">
        <f t="shared" si="56"/>
        <v>581.53</v>
      </c>
      <c r="W309" s="45">
        <f t="shared" si="56"/>
        <v>47.569999999999993</v>
      </c>
      <c r="X309" s="45">
        <f t="shared" si="56"/>
        <v>47.980000000000004</v>
      </c>
      <c r="Y309" s="45">
        <f t="shared" si="56"/>
        <v>190.63</v>
      </c>
      <c r="Z309" s="45">
        <f t="shared" si="56"/>
        <v>3.99</v>
      </c>
      <c r="AA309" s="45">
        <f t="shared" si="56"/>
        <v>30.11</v>
      </c>
      <c r="AB309" s="45">
        <f t="shared" si="56"/>
        <v>731.77</v>
      </c>
      <c r="AC309" s="45">
        <f t="shared" si="56"/>
        <v>208.93999999999997</v>
      </c>
      <c r="AD309" s="45">
        <f t="shared" si="56"/>
        <v>3.2799999999999994</v>
      </c>
      <c r="AE309" s="45">
        <f t="shared" si="56"/>
        <v>0.22</v>
      </c>
      <c r="AF309" s="45">
        <f t="shared" si="56"/>
        <v>0.16</v>
      </c>
      <c r="AG309" s="45">
        <f t="shared" si="56"/>
        <v>4.46</v>
      </c>
      <c r="AH309" s="45">
        <f t="shared" si="56"/>
        <v>9.58</v>
      </c>
      <c r="AI309" s="45">
        <f t="shared" si="56"/>
        <v>6.419999999999999</v>
      </c>
      <c r="AJ309" s="10">
        <v>0</v>
      </c>
      <c r="AK309" s="10">
        <v>880.21</v>
      </c>
      <c r="AL309" s="10">
        <v>730.27</v>
      </c>
      <c r="AM309" s="10">
        <v>1312.77</v>
      </c>
      <c r="AN309" s="10">
        <v>1144.01</v>
      </c>
      <c r="AO309" s="10">
        <v>419.21</v>
      </c>
      <c r="AP309" s="10">
        <v>726.01</v>
      </c>
      <c r="AQ309" s="10">
        <v>274.63</v>
      </c>
      <c r="AR309" s="10">
        <v>852.2</v>
      </c>
      <c r="AS309" s="10">
        <v>989.05</v>
      </c>
      <c r="AT309" s="10">
        <v>1292.3900000000001</v>
      </c>
      <c r="AU309" s="10">
        <v>1516.23</v>
      </c>
      <c r="AV309" s="10">
        <v>445.04</v>
      </c>
      <c r="AW309" s="10">
        <v>1144.25</v>
      </c>
      <c r="AX309" s="10">
        <v>3454.92</v>
      </c>
      <c r="AY309" s="10">
        <v>74.31</v>
      </c>
      <c r="AZ309" s="10">
        <v>1036.4000000000001</v>
      </c>
      <c r="BA309" s="10">
        <v>857.4</v>
      </c>
      <c r="BB309" s="10">
        <v>612.70000000000005</v>
      </c>
      <c r="BC309" s="10">
        <v>331.6</v>
      </c>
      <c r="BD309" s="10">
        <v>0.1</v>
      </c>
      <c r="BE309" s="10">
        <v>0.05</v>
      </c>
      <c r="BF309" s="10">
        <v>0.02</v>
      </c>
      <c r="BG309" s="10">
        <v>0.06</v>
      </c>
      <c r="BH309" s="10">
        <v>0.06</v>
      </c>
      <c r="BI309" s="10">
        <v>0.3</v>
      </c>
      <c r="BJ309" s="10">
        <v>0</v>
      </c>
      <c r="BK309" s="10">
        <v>1.47</v>
      </c>
      <c r="BL309" s="10">
        <v>0</v>
      </c>
      <c r="BM309" s="10">
        <v>0.52</v>
      </c>
      <c r="BN309" s="10">
        <v>0.03</v>
      </c>
      <c r="BO309" s="10">
        <v>0.04</v>
      </c>
      <c r="BP309" s="10">
        <v>0</v>
      </c>
      <c r="BQ309" s="10">
        <v>0.06</v>
      </c>
      <c r="BR309" s="10">
        <v>0.1</v>
      </c>
      <c r="BS309" s="10">
        <v>2.5499999999999998</v>
      </c>
      <c r="BT309" s="10">
        <v>0.01</v>
      </c>
      <c r="BU309" s="10">
        <v>0</v>
      </c>
      <c r="BV309" s="10">
        <v>4.38</v>
      </c>
      <c r="BW309" s="10">
        <v>7.0000000000000007E-2</v>
      </c>
      <c r="BX309" s="10">
        <v>0</v>
      </c>
      <c r="BY309" s="10">
        <v>0</v>
      </c>
      <c r="BZ309" s="10">
        <v>0</v>
      </c>
      <c r="CA309" s="10">
        <v>0</v>
      </c>
      <c r="CB309" s="10">
        <v>619.79</v>
      </c>
      <c r="CC309" s="8"/>
      <c r="CD309" s="8" t="e">
        <f>$I$309/#REF!*100</f>
        <v>#REF!</v>
      </c>
      <c r="CE309" s="10">
        <v>166.11</v>
      </c>
      <c r="CG309" s="10">
        <v>94.96</v>
      </c>
      <c r="CH309" s="10">
        <v>55.95</v>
      </c>
      <c r="CI309" s="10">
        <v>75.45</v>
      </c>
      <c r="CJ309" s="10">
        <v>5828.47</v>
      </c>
      <c r="CK309" s="10">
        <v>2987.46</v>
      </c>
      <c r="CL309" s="10">
        <v>4407.96</v>
      </c>
      <c r="CM309" s="10">
        <v>140.66999999999999</v>
      </c>
      <c r="CN309" s="10">
        <v>85.64</v>
      </c>
      <c r="CO309" s="10">
        <v>113.16</v>
      </c>
      <c r="CP309" s="10">
        <v>13.5</v>
      </c>
      <c r="CQ309" s="10">
        <v>1.81</v>
      </c>
    </row>
    <row r="310" spans="1:95" x14ac:dyDescent="0.25">
      <c r="B310" s="32" t="s">
        <v>184</v>
      </c>
    </row>
    <row r="311" spans="1:95" s="23" customFormat="1" x14ac:dyDescent="0.25">
      <c r="A311" s="20" t="str">
        <f>"-"</f>
        <v>-</v>
      </c>
      <c r="B311" s="21" t="s">
        <v>105</v>
      </c>
      <c r="C311" s="22">
        <v>20</v>
      </c>
      <c r="D311" s="43">
        <v>1.5</v>
      </c>
      <c r="E311" s="43">
        <v>0</v>
      </c>
      <c r="F311" s="43">
        <v>1</v>
      </c>
      <c r="G311" s="43">
        <v>0.6</v>
      </c>
      <c r="H311" s="43">
        <v>7.46</v>
      </c>
      <c r="I311" s="49">
        <v>44.223999999999997</v>
      </c>
      <c r="J311" s="43">
        <v>0.1</v>
      </c>
      <c r="K311" s="43">
        <v>0</v>
      </c>
      <c r="L311" s="43">
        <v>0</v>
      </c>
      <c r="M311" s="43">
        <v>0</v>
      </c>
      <c r="N311" s="43">
        <v>0.66</v>
      </c>
      <c r="O311" s="43">
        <v>6.16</v>
      </c>
      <c r="P311" s="43">
        <v>0.64</v>
      </c>
      <c r="Q311" s="43">
        <v>0</v>
      </c>
      <c r="R311" s="43">
        <v>0</v>
      </c>
      <c r="S311" s="43">
        <v>0.06</v>
      </c>
      <c r="T311" s="43">
        <v>0.32</v>
      </c>
      <c r="U311" s="43">
        <v>85.8</v>
      </c>
      <c r="V311" s="43">
        <v>26.2</v>
      </c>
      <c r="W311" s="43">
        <v>4.4000000000000004</v>
      </c>
      <c r="X311" s="43">
        <v>6.6</v>
      </c>
      <c r="Y311" s="43">
        <v>17</v>
      </c>
      <c r="Z311" s="43">
        <v>0.4</v>
      </c>
      <c r="AA311" s="43">
        <v>0</v>
      </c>
      <c r="AB311" s="43">
        <v>0</v>
      </c>
      <c r="AC311" s="43">
        <v>0</v>
      </c>
      <c r="AD311" s="43">
        <v>0.34</v>
      </c>
      <c r="AE311" s="43">
        <v>0.03</v>
      </c>
      <c r="AF311" s="43">
        <v>0.01</v>
      </c>
      <c r="AG311" s="43">
        <v>0.32</v>
      </c>
      <c r="AH311" s="43">
        <v>0.6</v>
      </c>
      <c r="AI311" s="43">
        <v>0</v>
      </c>
      <c r="AJ311" s="23">
        <v>0</v>
      </c>
      <c r="AK311" s="23">
        <v>74.400000000000006</v>
      </c>
      <c r="AL311" s="23">
        <v>77.2</v>
      </c>
      <c r="AM311" s="23">
        <v>118.2</v>
      </c>
      <c r="AN311" s="23">
        <v>39.799999999999997</v>
      </c>
      <c r="AO311" s="23">
        <v>23.4</v>
      </c>
      <c r="AP311" s="23">
        <v>46.8</v>
      </c>
      <c r="AQ311" s="23">
        <v>17.600000000000001</v>
      </c>
      <c r="AR311" s="23">
        <v>84</v>
      </c>
      <c r="AS311" s="23">
        <v>52.2</v>
      </c>
      <c r="AT311" s="23">
        <v>72.599999999999994</v>
      </c>
      <c r="AU311" s="23">
        <v>60.2</v>
      </c>
      <c r="AV311" s="23">
        <v>32.200000000000003</v>
      </c>
      <c r="AW311" s="23">
        <v>56</v>
      </c>
      <c r="AX311" s="23">
        <v>465</v>
      </c>
      <c r="AY311" s="23">
        <v>0</v>
      </c>
      <c r="AZ311" s="23">
        <v>151.4</v>
      </c>
      <c r="BA311" s="23">
        <v>66.2</v>
      </c>
      <c r="BB311" s="23">
        <v>44.4</v>
      </c>
      <c r="BC311" s="23">
        <v>34.6</v>
      </c>
      <c r="BD311" s="23">
        <v>0</v>
      </c>
      <c r="BE311" s="23">
        <v>0</v>
      </c>
      <c r="BF311" s="23">
        <v>0</v>
      </c>
      <c r="BG311" s="23">
        <v>0</v>
      </c>
      <c r="BH311" s="23">
        <v>0</v>
      </c>
      <c r="BI311" s="23">
        <v>0</v>
      </c>
      <c r="BJ311" s="23">
        <v>0</v>
      </c>
      <c r="BK311" s="23">
        <v>7.0000000000000007E-2</v>
      </c>
      <c r="BL311" s="23">
        <v>0</v>
      </c>
      <c r="BM311" s="23">
        <v>0.03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0.23</v>
      </c>
      <c r="BT311" s="23">
        <v>0</v>
      </c>
      <c r="BU311" s="23">
        <v>0</v>
      </c>
      <c r="BV311" s="23">
        <v>0.18</v>
      </c>
      <c r="BW311" s="23">
        <v>0</v>
      </c>
      <c r="BX311" s="23">
        <v>0</v>
      </c>
      <c r="BY311" s="23">
        <v>0</v>
      </c>
      <c r="BZ311" s="23">
        <v>0</v>
      </c>
      <c r="CA311" s="23">
        <v>0</v>
      </c>
      <c r="CB311" s="23">
        <v>6.82</v>
      </c>
      <c r="CC311" s="24"/>
      <c r="CD311" s="24"/>
      <c r="CE311" s="23">
        <v>0</v>
      </c>
      <c r="CG311" s="23">
        <v>0</v>
      </c>
      <c r="CH311" s="23">
        <v>0</v>
      </c>
      <c r="CI311" s="23">
        <v>0</v>
      </c>
      <c r="CJ311" s="23">
        <v>380</v>
      </c>
      <c r="CK311" s="23">
        <v>146.4</v>
      </c>
      <c r="CL311" s="23">
        <v>263.2</v>
      </c>
      <c r="CM311" s="23">
        <v>3.04</v>
      </c>
      <c r="CN311" s="23">
        <v>3.04</v>
      </c>
      <c r="CO311" s="23">
        <v>3.04</v>
      </c>
      <c r="CP311" s="23">
        <v>0</v>
      </c>
      <c r="CQ311" s="23">
        <v>0</v>
      </c>
    </row>
    <row r="312" spans="1:95" s="23" customFormat="1" x14ac:dyDescent="0.25">
      <c r="A312" s="20" t="str">
        <f>"27/10"</f>
        <v>27/10</v>
      </c>
      <c r="B312" s="21" t="s">
        <v>119</v>
      </c>
      <c r="C312" s="22">
        <v>180</v>
      </c>
      <c r="D312" s="43">
        <v>0.18</v>
      </c>
      <c r="E312" s="43">
        <v>0</v>
      </c>
      <c r="F312" s="43">
        <v>0.04</v>
      </c>
      <c r="G312" s="43">
        <v>0.04</v>
      </c>
      <c r="H312" s="43">
        <v>4.53</v>
      </c>
      <c r="I312" s="49">
        <v>18.157085999999993</v>
      </c>
      <c r="J312" s="43">
        <v>0</v>
      </c>
      <c r="K312" s="43">
        <v>0</v>
      </c>
      <c r="L312" s="43">
        <v>0</v>
      </c>
      <c r="M312" s="43">
        <v>0</v>
      </c>
      <c r="N312" s="43">
        <v>4.4400000000000004</v>
      </c>
      <c r="O312" s="43">
        <v>0</v>
      </c>
      <c r="P312" s="43">
        <v>0.09</v>
      </c>
      <c r="Q312" s="43">
        <v>0</v>
      </c>
      <c r="R312" s="43">
        <v>0</v>
      </c>
      <c r="S312" s="43">
        <v>0</v>
      </c>
      <c r="T312" s="43">
        <v>0.05</v>
      </c>
      <c r="U312" s="43">
        <v>0.04</v>
      </c>
      <c r="V312" s="43">
        <v>0.13</v>
      </c>
      <c r="W312" s="43">
        <v>0.13</v>
      </c>
      <c r="X312" s="43">
        <v>0</v>
      </c>
      <c r="Y312" s="43">
        <v>0</v>
      </c>
      <c r="Z312" s="43">
        <v>0.01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43">
        <v>0</v>
      </c>
      <c r="AJ312" s="23">
        <v>0</v>
      </c>
      <c r="AK312" s="23">
        <v>0</v>
      </c>
      <c r="AL312" s="23">
        <v>0</v>
      </c>
      <c r="AM312" s="23">
        <v>0</v>
      </c>
      <c r="AN312" s="23">
        <v>0</v>
      </c>
      <c r="AO312" s="23">
        <v>0</v>
      </c>
      <c r="AP312" s="23">
        <v>0</v>
      </c>
      <c r="AQ312" s="23">
        <v>0</v>
      </c>
      <c r="AR312" s="23">
        <v>0</v>
      </c>
      <c r="AS312" s="23">
        <v>0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0</v>
      </c>
      <c r="AZ312" s="23">
        <v>0</v>
      </c>
      <c r="BA312" s="23">
        <v>0</v>
      </c>
      <c r="BB312" s="23">
        <v>0</v>
      </c>
      <c r="BC312" s="23">
        <v>0</v>
      </c>
      <c r="BD312" s="23">
        <v>0</v>
      </c>
      <c r="BE312" s="23">
        <v>0</v>
      </c>
      <c r="BF312" s="23">
        <v>0</v>
      </c>
      <c r="BG312" s="23">
        <v>0</v>
      </c>
      <c r="BH312" s="23">
        <v>0</v>
      </c>
      <c r="BI312" s="23">
        <v>0</v>
      </c>
      <c r="BJ312" s="23">
        <v>0</v>
      </c>
      <c r="BK312" s="23">
        <v>0</v>
      </c>
      <c r="BL312" s="23">
        <v>0</v>
      </c>
      <c r="BM312" s="23">
        <v>0</v>
      </c>
      <c r="BN312" s="23">
        <v>0</v>
      </c>
      <c r="BO312" s="23">
        <v>0</v>
      </c>
      <c r="BP312" s="23">
        <v>0</v>
      </c>
      <c r="BQ312" s="23">
        <v>0</v>
      </c>
      <c r="BR312" s="23">
        <v>0</v>
      </c>
      <c r="BS312" s="23">
        <v>0</v>
      </c>
      <c r="BT312" s="23">
        <v>0</v>
      </c>
      <c r="BU312" s="23">
        <v>0</v>
      </c>
      <c r="BV312" s="23">
        <v>0</v>
      </c>
      <c r="BW312" s="23">
        <v>0</v>
      </c>
      <c r="BX312" s="23">
        <v>0</v>
      </c>
      <c r="BY312" s="23">
        <v>0</v>
      </c>
      <c r="BZ312" s="23">
        <v>0</v>
      </c>
      <c r="CA312" s="23">
        <v>0</v>
      </c>
      <c r="CB312" s="23">
        <v>180.08</v>
      </c>
      <c r="CC312" s="24"/>
      <c r="CD312" s="24"/>
      <c r="CE312" s="23">
        <v>0</v>
      </c>
      <c r="CG312" s="23">
        <v>3.69</v>
      </c>
      <c r="CH312" s="23">
        <v>3.69</v>
      </c>
      <c r="CI312" s="23">
        <v>3.69</v>
      </c>
      <c r="CJ312" s="23">
        <v>398.25</v>
      </c>
      <c r="CK312" s="23">
        <v>156.6</v>
      </c>
      <c r="CL312" s="23">
        <v>277.43</v>
      </c>
      <c r="CM312" s="23">
        <v>39.61</v>
      </c>
      <c r="CN312" s="23">
        <v>23.41</v>
      </c>
      <c r="CO312" s="23">
        <v>31.51</v>
      </c>
      <c r="CP312" s="23">
        <v>4.5</v>
      </c>
      <c r="CQ312" s="23">
        <v>0</v>
      </c>
    </row>
    <row r="313" spans="1:95" s="9" customFormat="1" x14ac:dyDescent="0.25">
      <c r="A313" s="16" t="str">
        <f>"2/6"</f>
        <v>2/6</v>
      </c>
      <c r="B313" s="17" t="s">
        <v>144</v>
      </c>
      <c r="C313" s="18">
        <v>120</v>
      </c>
      <c r="D313" s="44">
        <v>12.57</v>
      </c>
      <c r="E313" s="44">
        <v>13.32</v>
      </c>
      <c r="F313" s="44">
        <v>17.09</v>
      </c>
      <c r="G313" s="44">
        <v>0</v>
      </c>
      <c r="H313" s="44">
        <v>2.2799999999999998</v>
      </c>
      <c r="I313" s="50">
        <v>212.89531583999999</v>
      </c>
      <c r="J313" s="44">
        <v>8.35</v>
      </c>
      <c r="K313" s="44">
        <v>0.23</v>
      </c>
      <c r="L313" s="44">
        <v>0</v>
      </c>
      <c r="M313" s="44">
        <v>0</v>
      </c>
      <c r="N313" s="44">
        <v>2.2799999999999998</v>
      </c>
      <c r="O313" s="44">
        <v>0</v>
      </c>
      <c r="P313" s="44">
        <v>0</v>
      </c>
      <c r="Q313" s="44">
        <v>0</v>
      </c>
      <c r="R313" s="44">
        <v>0</v>
      </c>
      <c r="S313" s="44">
        <v>0.04</v>
      </c>
      <c r="T313" s="44">
        <v>1.96</v>
      </c>
      <c r="U313" s="44">
        <v>380.45</v>
      </c>
      <c r="V313" s="44">
        <v>167.3</v>
      </c>
      <c r="W313" s="44">
        <v>88.6</v>
      </c>
      <c r="X313" s="44">
        <v>14.52</v>
      </c>
      <c r="Y313" s="44">
        <v>191.63</v>
      </c>
      <c r="Z313" s="44">
        <v>2.15</v>
      </c>
      <c r="AA313" s="44">
        <v>173.09</v>
      </c>
      <c r="AB313" s="44">
        <v>73.73</v>
      </c>
      <c r="AC313" s="44">
        <v>303.95999999999998</v>
      </c>
      <c r="AD313" s="44">
        <v>0.68</v>
      </c>
      <c r="AE313" s="44">
        <v>0.06</v>
      </c>
      <c r="AF313" s="44">
        <v>0.39</v>
      </c>
      <c r="AG313" s="44">
        <v>0.19</v>
      </c>
      <c r="AH313" s="44">
        <v>3.76</v>
      </c>
      <c r="AI313" s="44">
        <v>0.19</v>
      </c>
      <c r="AJ313" s="9">
        <v>0</v>
      </c>
      <c r="AK313" s="9">
        <v>700.73</v>
      </c>
      <c r="AL313" s="9">
        <v>542.71</v>
      </c>
      <c r="AM313" s="9">
        <v>982.87</v>
      </c>
      <c r="AN313" s="9">
        <v>819.23</v>
      </c>
      <c r="AO313" s="9">
        <v>384.27</v>
      </c>
      <c r="AP313" s="9">
        <v>555.02</v>
      </c>
      <c r="AQ313" s="9">
        <v>188.26</v>
      </c>
      <c r="AR313" s="9">
        <v>592.44000000000005</v>
      </c>
      <c r="AS313" s="9">
        <v>644.20000000000005</v>
      </c>
      <c r="AT313" s="9">
        <v>712.71</v>
      </c>
      <c r="AU313" s="9">
        <v>1114.58</v>
      </c>
      <c r="AV313" s="9">
        <v>310.20999999999998</v>
      </c>
      <c r="AW313" s="9">
        <v>377.73</v>
      </c>
      <c r="AX313" s="9">
        <v>1613.73</v>
      </c>
      <c r="AY313" s="9">
        <v>12.63</v>
      </c>
      <c r="AZ313" s="9">
        <v>362.01</v>
      </c>
      <c r="BA313" s="9">
        <v>842.67</v>
      </c>
      <c r="BB313" s="9">
        <v>433.62</v>
      </c>
      <c r="BC313" s="9">
        <v>265.37</v>
      </c>
      <c r="BD313" s="9">
        <v>0.24</v>
      </c>
      <c r="BE313" s="9">
        <v>0.11</v>
      </c>
      <c r="BF313" s="9">
        <v>0.06</v>
      </c>
      <c r="BG313" s="9">
        <v>0.14000000000000001</v>
      </c>
      <c r="BH313" s="9">
        <v>0.16</v>
      </c>
      <c r="BI313" s="9">
        <v>0.72</v>
      </c>
      <c r="BJ313" s="9">
        <v>0</v>
      </c>
      <c r="BK313" s="9">
        <v>2.0099999999999998</v>
      </c>
      <c r="BL313" s="9">
        <v>0</v>
      </c>
      <c r="BM313" s="9">
        <v>0.62</v>
      </c>
      <c r="BN313" s="9">
        <v>0</v>
      </c>
      <c r="BO313" s="9">
        <v>0</v>
      </c>
      <c r="BP313" s="9">
        <v>0</v>
      </c>
      <c r="BQ313" s="9">
        <v>0.14000000000000001</v>
      </c>
      <c r="BR313" s="9">
        <v>0.21</v>
      </c>
      <c r="BS313" s="9">
        <v>1.64</v>
      </c>
      <c r="BT313" s="9">
        <v>0</v>
      </c>
      <c r="BU313" s="9">
        <v>0</v>
      </c>
      <c r="BV313" s="9">
        <v>0.09</v>
      </c>
      <c r="BW313" s="9">
        <v>0.01</v>
      </c>
      <c r="BX313" s="9">
        <v>0</v>
      </c>
      <c r="BY313" s="9">
        <v>0</v>
      </c>
      <c r="BZ313" s="9">
        <v>0</v>
      </c>
      <c r="CA313" s="9">
        <v>0</v>
      </c>
      <c r="CB313" s="9">
        <v>105.76</v>
      </c>
      <c r="CC313" s="19"/>
      <c r="CD313" s="19"/>
      <c r="CE313" s="9">
        <v>185.38</v>
      </c>
      <c r="CG313" s="9">
        <v>48.94</v>
      </c>
      <c r="CH313" s="9">
        <v>30.96</v>
      </c>
      <c r="CI313" s="9">
        <v>39.950000000000003</v>
      </c>
      <c r="CJ313" s="9">
        <v>209</v>
      </c>
      <c r="CK313" s="9">
        <v>77.599999999999994</v>
      </c>
      <c r="CL313" s="9">
        <v>143.30000000000001</v>
      </c>
      <c r="CM313" s="9">
        <v>14.28</v>
      </c>
      <c r="CN313" s="9">
        <v>7.8</v>
      </c>
      <c r="CO313" s="9">
        <v>11.04</v>
      </c>
      <c r="CP313" s="9">
        <v>0</v>
      </c>
      <c r="CQ313" s="9">
        <v>0.6</v>
      </c>
    </row>
    <row r="314" spans="1:95" s="10" customFormat="1" ht="15.75" customHeight="1" x14ac:dyDescent="0.25">
      <c r="A314" s="25"/>
      <c r="B314" s="34" t="s">
        <v>185</v>
      </c>
      <c r="C314" s="27">
        <f>SUM(C311:C313)</f>
        <v>320</v>
      </c>
      <c r="D314" s="45">
        <f t="shared" ref="D314:AI314" si="57">SUM(D311:D313)</f>
        <v>14.25</v>
      </c>
      <c r="E314" s="45">
        <f t="shared" si="57"/>
        <v>13.32</v>
      </c>
      <c r="F314" s="45">
        <f t="shared" si="57"/>
        <v>18.13</v>
      </c>
      <c r="G314" s="45">
        <f t="shared" si="57"/>
        <v>0.64</v>
      </c>
      <c r="H314" s="45">
        <f t="shared" si="57"/>
        <v>14.27</v>
      </c>
      <c r="I314" s="51">
        <f t="shared" si="57"/>
        <v>275.27640184000001</v>
      </c>
      <c r="J314" s="45">
        <f t="shared" si="57"/>
        <v>8.4499999999999993</v>
      </c>
      <c r="K314" s="45">
        <f t="shared" si="57"/>
        <v>0.23</v>
      </c>
      <c r="L314" s="45">
        <f t="shared" si="57"/>
        <v>0</v>
      </c>
      <c r="M314" s="45">
        <f t="shared" si="57"/>
        <v>0</v>
      </c>
      <c r="N314" s="45">
        <f t="shared" si="57"/>
        <v>7.3800000000000008</v>
      </c>
      <c r="O314" s="45">
        <f t="shared" si="57"/>
        <v>6.16</v>
      </c>
      <c r="P314" s="45">
        <f t="shared" si="57"/>
        <v>0.73</v>
      </c>
      <c r="Q314" s="45">
        <f t="shared" si="57"/>
        <v>0</v>
      </c>
      <c r="R314" s="45">
        <f t="shared" si="57"/>
        <v>0</v>
      </c>
      <c r="S314" s="45">
        <f t="shared" si="57"/>
        <v>0.1</v>
      </c>
      <c r="T314" s="45">
        <f t="shared" si="57"/>
        <v>2.33</v>
      </c>
      <c r="U314" s="45">
        <f t="shared" si="57"/>
        <v>466.28999999999996</v>
      </c>
      <c r="V314" s="45">
        <f t="shared" si="57"/>
        <v>193.63</v>
      </c>
      <c r="W314" s="45">
        <f t="shared" si="57"/>
        <v>93.13</v>
      </c>
      <c r="X314" s="45">
        <f t="shared" si="57"/>
        <v>21.119999999999997</v>
      </c>
      <c r="Y314" s="45">
        <f t="shared" si="57"/>
        <v>208.63</v>
      </c>
      <c r="Z314" s="45">
        <f t="shared" si="57"/>
        <v>2.56</v>
      </c>
      <c r="AA314" s="45">
        <f t="shared" si="57"/>
        <v>173.09</v>
      </c>
      <c r="AB314" s="45">
        <f t="shared" si="57"/>
        <v>73.73</v>
      </c>
      <c r="AC314" s="45">
        <f t="shared" si="57"/>
        <v>303.95999999999998</v>
      </c>
      <c r="AD314" s="45">
        <f t="shared" si="57"/>
        <v>1.02</v>
      </c>
      <c r="AE314" s="45">
        <f t="shared" si="57"/>
        <v>0.09</v>
      </c>
      <c r="AF314" s="45">
        <f t="shared" si="57"/>
        <v>0.4</v>
      </c>
      <c r="AG314" s="45">
        <f t="shared" si="57"/>
        <v>0.51</v>
      </c>
      <c r="AH314" s="45">
        <f t="shared" si="57"/>
        <v>4.3599999999999994</v>
      </c>
      <c r="AI314" s="45">
        <f t="shared" si="57"/>
        <v>0.19</v>
      </c>
      <c r="AJ314" s="10">
        <v>0</v>
      </c>
      <c r="AK314" s="10">
        <v>775.13</v>
      </c>
      <c r="AL314" s="10">
        <v>619.91</v>
      </c>
      <c r="AM314" s="10">
        <v>1101.07</v>
      </c>
      <c r="AN314" s="10">
        <v>859.03</v>
      </c>
      <c r="AO314" s="10">
        <v>407.67</v>
      </c>
      <c r="AP314" s="10">
        <v>601.82000000000005</v>
      </c>
      <c r="AQ314" s="10">
        <v>205.86</v>
      </c>
      <c r="AR314" s="10">
        <v>676.44</v>
      </c>
      <c r="AS314" s="10">
        <v>696.4</v>
      </c>
      <c r="AT314" s="10">
        <v>785.31</v>
      </c>
      <c r="AU314" s="10">
        <v>1174.78</v>
      </c>
      <c r="AV314" s="10">
        <v>342.41</v>
      </c>
      <c r="AW314" s="10">
        <v>433.73</v>
      </c>
      <c r="AX314" s="10">
        <v>2078.73</v>
      </c>
      <c r="AY314" s="10">
        <v>12.63</v>
      </c>
      <c r="AZ314" s="10">
        <v>513.41</v>
      </c>
      <c r="BA314" s="10">
        <v>908.87</v>
      </c>
      <c r="BB314" s="10">
        <v>478.02</v>
      </c>
      <c r="BC314" s="10">
        <v>299.97000000000003</v>
      </c>
      <c r="BD314" s="10">
        <v>0.24</v>
      </c>
      <c r="BE314" s="10">
        <v>0.11</v>
      </c>
      <c r="BF314" s="10">
        <v>0.06</v>
      </c>
      <c r="BG314" s="10">
        <v>0.14000000000000001</v>
      </c>
      <c r="BH314" s="10">
        <v>0.16</v>
      </c>
      <c r="BI314" s="10">
        <v>0.73</v>
      </c>
      <c r="BJ314" s="10">
        <v>0</v>
      </c>
      <c r="BK314" s="10">
        <v>2.0699999999999998</v>
      </c>
      <c r="BL314" s="10">
        <v>0</v>
      </c>
      <c r="BM314" s="10">
        <v>0.65</v>
      </c>
      <c r="BN314" s="10">
        <v>0</v>
      </c>
      <c r="BO314" s="10">
        <v>0</v>
      </c>
      <c r="BP314" s="10">
        <v>0</v>
      </c>
      <c r="BQ314" s="10">
        <v>0.14000000000000001</v>
      </c>
      <c r="BR314" s="10">
        <v>0.21</v>
      </c>
      <c r="BS314" s="10">
        <v>1.87</v>
      </c>
      <c r="BT314" s="10">
        <v>0</v>
      </c>
      <c r="BU314" s="10">
        <v>0</v>
      </c>
      <c r="BV314" s="10">
        <v>0.27</v>
      </c>
      <c r="BW314" s="10">
        <v>0.01</v>
      </c>
      <c r="BX314" s="10">
        <v>0</v>
      </c>
      <c r="BY314" s="10">
        <v>0</v>
      </c>
      <c r="BZ314" s="10">
        <v>0</v>
      </c>
      <c r="CA314" s="10">
        <v>0</v>
      </c>
      <c r="CB314" s="10">
        <v>292.66000000000003</v>
      </c>
      <c r="CC314" s="8"/>
      <c r="CD314" s="8" t="e">
        <f>$I$314/#REF!*100</f>
        <v>#REF!</v>
      </c>
      <c r="CE314" s="10">
        <v>185.38</v>
      </c>
      <c r="CG314" s="10">
        <v>52.62</v>
      </c>
      <c r="CH314" s="10">
        <v>34.65</v>
      </c>
      <c r="CI314" s="10">
        <v>43.63</v>
      </c>
      <c r="CJ314" s="10">
        <v>987.25</v>
      </c>
      <c r="CK314" s="10">
        <v>380.6</v>
      </c>
      <c r="CL314" s="10">
        <v>683.92</v>
      </c>
      <c r="CM314" s="10">
        <v>56.93</v>
      </c>
      <c r="CN314" s="10">
        <v>34.25</v>
      </c>
      <c r="CO314" s="10">
        <v>45.59</v>
      </c>
      <c r="CP314" s="10">
        <v>4.5</v>
      </c>
      <c r="CQ314" s="10">
        <v>0.6</v>
      </c>
    </row>
    <row r="315" spans="1:95" s="10" customFormat="1" x14ac:dyDescent="0.25">
      <c r="A315" s="25"/>
      <c r="B315" s="26" t="s">
        <v>121</v>
      </c>
      <c r="C315" s="27">
        <f>C298+C301+C309+C314</f>
        <v>1465</v>
      </c>
      <c r="D315" s="45">
        <f t="shared" ref="D315:AI315" si="58">D298+D301+D309+D314</f>
        <v>47.25</v>
      </c>
      <c r="E315" s="45">
        <f t="shared" si="58"/>
        <v>32.090000000000003</v>
      </c>
      <c r="F315" s="45">
        <f t="shared" si="58"/>
        <v>50.569999999999993</v>
      </c>
      <c r="G315" s="45">
        <f t="shared" si="58"/>
        <v>8.08</v>
      </c>
      <c r="H315" s="45">
        <f t="shared" si="58"/>
        <v>171.1</v>
      </c>
      <c r="I315" s="51">
        <f t="shared" si="58"/>
        <v>1310.5882319218181</v>
      </c>
      <c r="J315" s="45">
        <f t="shared" si="58"/>
        <v>22.66</v>
      </c>
      <c r="K315" s="45">
        <f t="shared" si="58"/>
        <v>2.9</v>
      </c>
      <c r="L315" s="45">
        <f t="shared" si="58"/>
        <v>0</v>
      </c>
      <c r="M315" s="45">
        <f t="shared" si="58"/>
        <v>0</v>
      </c>
      <c r="N315" s="45">
        <f t="shared" si="58"/>
        <v>59.14</v>
      </c>
      <c r="O315" s="45">
        <f t="shared" si="58"/>
        <v>101.75999999999999</v>
      </c>
      <c r="P315" s="45">
        <f t="shared" si="58"/>
        <v>10.200000000000001</v>
      </c>
      <c r="Q315" s="45">
        <f t="shared" si="58"/>
        <v>0</v>
      </c>
      <c r="R315" s="45">
        <f t="shared" si="58"/>
        <v>0</v>
      </c>
      <c r="S315" s="45">
        <f t="shared" si="58"/>
        <v>1.4000000000000001</v>
      </c>
      <c r="T315" s="45">
        <f t="shared" si="58"/>
        <v>10.65</v>
      </c>
      <c r="U315" s="45">
        <f t="shared" si="58"/>
        <v>1645.23</v>
      </c>
      <c r="V315" s="45">
        <f t="shared" si="58"/>
        <v>1433.27</v>
      </c>
      <c r="W315" s="45">
        <f t="shared" si="58"/>
        <v>351.46999999999997</v>
      </c>
      <c r="X315" s="45">
        <f t="shared" si="58"/>
        <v>161.79000000000002</v>
      </c>
      <c r="Y315" s="45">
        <f t="shared" si="58"/>
        <v>649.18000000000006</v>
      </c>
      <c r="Z315" s="45">
        <f t="shared" si="58"/>
        <v>8.31</v>
      </c>
      <c r="AA315" s="45">
        <f t="shared" si="58"/>
        <v>260.39999999999998</v>
      </c>
      <c r="AB315" s="45">
        <f t="shared" si="58"/>
        <v>971</v>
      </c>
      <c r="AC315" s="45">
        <f t="shared" si="58"/>
        <v>612</v>
      </c>
      <c r="AD315" s="45">
        <f t="shared" si="58"/>
        <v>4.91</v>
      </c>
      <c r="AE315" s="45">
        <f t="shared" si="58"/>
        <v>0.52</v>
      </c>
      <c r="AF315" s="45">
        <f t="shared" si="58"/>
        <v>0.85</v>
      </c>
      <c r="AG315" s="45">
        <f t="shared" si="58"/>
        <v>6.24</v>
      </c>
      <c r="AH315" s="45">
        <f t="shared" si="58"/>
        <v>18.059999999999999</v>
      </c>
      <c r="AI315" s="45">
        <f t="shared" si="58"/>
        <v>17.5</v>
      </c>
      <c r="AJ315" s="10">
        <v>0</v>
      </c>
      <c r="AK315" s="10">
        <v>1931.52</v>
      </c>
      <c r="AL315" s="10">
        <v>1615.16</v>
      </c>
      <c r="AM315" s="10">
        <v>3149.97</v>
      </c>
      <c r="AN315" s="10">
        <v>2165.91</v>
      </c>
      <c r="AO315" s="10">
        <v>969.68</v>
      </c>
      <c r="AP315" s="10">
        <v>1542.39</v>
      </c>
      <c r="AQ315" s="10">
        <v>574.65</v>
      </c>
      <c r="AR315" s="10">
        <v>1858.97</v>
      </c>
      <c r="AS315" s="10">
        <v>2160.14</v>
      </c>
      <c r="AT315" s="10">
        <v>2333.7399999999998</v>
      </c>
      <c r="AU315" s="10">
        <v>3017.92</v>
      </c>
      <c r="AV315" s="10">
        <v>928.99</v>
      </c>
      <c r="AW315" s="10">
        <v>1764.92</v>
      </c>
      <c r="AX315" s="10">
        <v>6983.2</v>
      </c>
      <c r="AY315" s="10">
        <v>86.94</v>
      </c>
      <c r="AZ315" s="10">
        <v>2054.85</v>
      </c>
      <c r="BA315" s="10">
        <v>2119.54</v>
      </c>
      <c r="BB315" s="10">
        <v>1305.19</v>
      </c>
      <c r="BC315" s="10">
        <v>745.03</v>
      </c>
      <c r="BD315" s="10">
        <v>0.56999999999999995</v>
      </c>
      <c r="BE315" s="10">
        <v>0.26</v>
      </c>
      <c r="BF315" s="10">
        <v>0.14000000000000001</v>
      </c>
      <c r="BG315" s="10">
        <v>0.32</v>
      </c>
      <c r="BH315" s="10">
        <v>0.37</v>
      </c>
      <c r="BI315" s="10">
        <v>1.7</v>
      </c>
      <c r="BJ315" s="10">
        <v>0</v>
      </c>
      <c r="BK315" s="10">
        <v>5.53</v>
      </c>
      <c r="BL315" s="10">
        <v>0</v>
      </c>
      <c r="BM315" s="10">
        <v>1.77</v>
      </c>
      <c r="BN315" s="10">
        <v>0.04</v>
      </c>
      <c r="BO315" s="10">
        <v>0.04</v>
      </c>
      <c r="BP315" s="10">
        <v>0</v>
      </c>
      <c r="BQ315" s="10">
        <v>0.33</v>
      </c>
      <c r="BR315" s="10">
        <v>0.52</v>
      </c>
      <c r="BS315" s="10">
        <v>6.16</v>
      </c>
      <c r="BT315" s="10">
        <v>0.01</v>
      </c>
      <c r="BU315" s="10">
        <v>0</v>
      </c>
      <c r="BV315" s="10">
        <v>5.54</v>
      </c>
      <c r="BW315" s="10">
        <v>0.1</v>
      </c>
      <c r="BX315" s="10">
        <v>0</v>
      </c>
      <c r="BY315" s="10">
        <v>0</v>
      </c>
      <c r="BZ315" s="10">
        <v>0</v>
      </c>
      <c r="CA315" s="10">
        <v>0</v>
      </c>
      <c r="CB315" s="10">
        <v>1344.66</v>
      </c>
      <c r="CC315" s="8"/>
      <c r="CD315" s="8"/>
      <c r="CE315" s="10">
        <v>436.27</v>
      </c>
      <c r="CG315" s="10">
        <v>193.03</v>
      </c>
      <c r="CH315" s="10">
        <v>110.87</v>
      </c>
      <c r="CI315" s="10">
        <v>151.94999999999999</v>
      </c>
      <c r="CJ315" s="10">
        <v>10511.38</v>
      </c>
      <c r="CK315" s="10">
        <v>4935.04</v>
      </c>
      <c r="CL315" s="10">
        <v>7723.21</v>
      </c>
      <c r="CM315" s="10">
        <v>273.58999999999997</v>
      </c>
      <c r="CN315" s="10">
        <v>159.86000000000001</v>
      </c>
      <c r="CO315" s="10">
        <v>216.73</v>
      </c>
      <c r="CP315" s="10">
        <v>31</v>
      </c>
      <c r="CQ315" s="10">
        <v>2.91</v>
      </c>
    </row>
    <row r="317" spans="1:95" s="10" customFormat="1" x14ac:dyDescent="0.25">
      <c r="A317" s="25"/>
      <c r="B317" s="52" t="s">
        <v>166</v>
      </c>
      <c r="C317" s="53">
        <f>C32+C59+C84+C108+C134+C160+C188+C214+C239+C265+C290+C315</f>
        <v>18445</v>
      </c>
      <c r="D317" s="54">
        <f>D32+D59+D84+D108+D134+D160+D188+D214+D239+D265+D290+D315</f>
        <v>573.41</v>
      </c>
      <c r="E317" s="54">
        <f>E32+E59+E84+E108+E134+E160+E188+E214+E239+E265+E290+E315</f>
        <v>388.74</v>
      </c>
      <c r="F317" s="54">
        <f>F32+F59+F84+F108+F134+F160+F188+F214+F239+F265+F290+F315</f>
        <v>565.78</v>
      </c>
      <c r="G317" s="54">
        <f>G32+G59+G84+G108+G134+G160+G188+G214+G239+G265+G290+G315</f>
        <v>293.85705409999997</v>
      </c>
      <c r="H317" s="54">
        <f>H32+H59+H84+H108+H134+H160+H188+H214+H239+H265+H290+H315</f>
        <v>2378.8200000000002</v>
      </c>
      <c r="I317" s="53">
        <f>I32+I59+I84+I108+I134+I160+I188+I214+I239+I265+I290+I315</f>
        <v>16556.801469769707</v>
      </c>
      <c r="J317" s="54">
        <f>J32+J59+J84+J108+J134+J160+J188+J214+J239+J265+J290+J315</f>
        <v>234.91</v>
      </c>
      <c r="K317" s="54">
        <f>K32+K59+K84+K108+K134+K160+K188+K214+K239+K265+K290+K315</f>
        <v>224.78</v>
      </c>
      <c r="L317" s="54">
        <f>L32+L59+L84+L108+L134+L160+L188+L214+L239+L265+L290+L315</f>
        <v>1.77</v>
      </c>
      <c r="M317" s="54">
        <f>M32+M59+M84+M108+M134+M160+M188+M214+M239+M265+M290+M315</f>
        <v>6.42</v>
      </c>
      <c r="N317" s="54">
        <f>N32+N59+N84+N108+N134+N160+N188+N214+N239+N265+N290+N315</f>
        <v>858.42</v>
      </c>
      <c r="O317" s="54">
        <f>O32+O59+O84+O108+O134+O160+O188+O214+O239+O265+O290+O315</f>
        <v>1324.6599999999999</v>
      </c>
      <c r="P317" s="54">
        <f>P32+P59+P84+P108+P134+P160+P188+P214+P239+P265+P290+P315</f>
        <v>171.10999999999996</v>
      </c>
      <c r="Q317" s="54">
        <f>Q32+Q59+Q84+Q108+Q134+Q160+Q188+Q214+Q239+Q265+Q290+Q315</f>
        <v>0.05</v>
      </c>
      <c r="R317" s="54">
        <f>R32+R59+R84+R108+R134+R160+R188+R214+R239+R265+R290+R315</f>
        <v>1.08</v>
      </c>
      <c r="S317" s="54">
        <f>S32+S59+S84+S108+S134+S160+S188+S214+S239+S265+S290+S315</f>
        <v>188.96</v>
      </c>
      <c r="T317" s="54">
        <f>T32+T59+T84+T108+T134+T160+T188+T214+T239+T265+T290+T315</f>
        <v>286.81999999999994</v>
      </c>
      <c r="U317" s="54">
        <f>U32+U59+U84+U108+U134+U160+U188+U214+U239+U265+U290+U315</f>
        <v>20566.25</v>
      </c>
      <c r="V317" s="54">
        <f>V32+V59+V84+V108+V134+V160+V188+V214+V239+V265+V290+V315</f>
        <v>22213.41</v>
      </c>
      <c r="W317" s="54">
        <f>W32+W59+W84+W108+W134+W160+W188+W214+W239+W265+W290+W315</f>
        <v>5424.6</v>
      </c>
      <c r="X317" s="54">
        <f>X32+X59+X84+X108+X134+X160+X188+X214+X239+X265+X290+X315</f>
        <v>2328.8000000000006</v>
      </c>
      <c r="Y317" s="54">
        <f>Y32+Y59+Y84+Y108+Y134+Y160+Y188+Y214+Y239+Y265+Y290+Y315</f>
        <v>8991.2199999999993</v>
      </c>
      <c r="Z317" s="54">
        <f>Z32+Z59+Z84+Z108+Z134+Z160+Z188+Z214+Z239+Z265+Z290+Z315</f>
        <v>124.53000000000002</v>
      </c>
      <c r="AA317" s="54">
        <f>AA32+AA59+AA84+AA108+AA134+AA160+AA188+AA214+AA239+AA265+AA290+AA315</f>
        <v>2026.6399999999999</v>
      </c>
      <c r="AB317" s="54">
        <f>AB32+AB59+AB84+AB108+AB134+AB160+AB188+AB214+AB239+AB265+AB290+AB315</f>
        <v>22902.079999999998</v>
      </c>
      <c r="AC317" s="54">
        <f>AC32+AC59+AC84+AC108+AC134+AC160+AC188+AC214+AC239+AC265+AC290+AC315</f>
        <v>7069.2600000000011</v>
      </c>
      <c r="AD317" s="54">
        <f>AD32+AD59+AD84+AD108+AD134+AD160+AD188+AD214+AD239+AD265+AD290+AD315</f>
        <v>95.990000000000009</v>
      </c>
      <c r="AE317" s="54">
        <f>AE32+AE59+AE84+AE108+AE134+AE160+AE188+AE214+AE239+AE265+AE290+AE315</f>
        <v>9.3899999999999988</v>
      </c>
      <c r="AF317" s="54">
        <f>AF32+AF59+AF84+AF108+AF134+AF160+AF188+AF214+AF239+AF265+AF290+AF315</f>
        <v>13.79</v>
      </c>
      <c r="AG317" s="54">
        <f>AG32+AG59+AG84+AG108+AG134+AG160+AG188+AG214+AG239+AG265+AG290+AG315</f>
        <v>88.199999999999989</v>
      </c>
      <c r="AH317" s="54">
        <f>AH32+AH59+AH84+AH108+AH134+AH160+AH188+AH214+AH239+AH265+AH290+AH315</f>
        <v>225.58999999999997</v>
      </c>
      <c r="AI317" s="54">
        <f>AI32+AI59+AI84+AI108+AI134+AI160+AI188+AI214+AI239+AI265+AI290+AI315</f>
        <v>284.35999999999996</v>
      </c>
      <c r="AJ317" s="51">
        <f>AJ32+AJ59+AJ84+AJ108+AJ134+AJ160+AJ188+AJ214+AJ239+AJ265+AJ290+AJ315</f>
        <v>1.7999999999999998</v>
      </c>
      <c r="AK317" s="51">
        <f>AK32+AK59+AK84+AK108+AK134+AK160+AK188+AK214+AK239+AK265+AK290+AK315</f>
        <v>22598.010000000002</v>
      </c>
      <c r="AL317" s="51">
        <f>AL32+AL59+AL84+AL108+AL134+AL160+AL188+AL214+AL239+AL265+AL290+AL315</f>
        <v>19463.21</v>
      </c>
      <c r="AM317" s="51">
        <f>AM32+AM59+AM84+AM108+AM134+AM160+AM188+AM214+AM239+AM265+AM290+AM315</f>
        <v>36950.67</v>
      </c>
      <c r="AN317" s="51">
        <f>AN32+AN59+AN84+AN108+AN134+AN160+AN188+AN214+AN239+AN265+AN290+AN315</f>
        <v>27483.83</v>
      </c>
      <c r="AO317" s="51">
        <f>AO32+AO59+AO84+AO108+AO134+AO160+AO188+AO214+AO239+AO265+AO290+AO315</f>
        <v>9950.369999999999</v>
      </c>
      <c r="AP317" s="51">
        <f>AP32+AP59+AP84+AP108+AP134+AP160+AP188+AP214+AP239+AP265+AP290+AP315</f>
        <v>17745.120000000003</v>
      </c>
      <c r="AQ317" s="51">
        <f>AQ32+AQ59+AQ84+AQ108+AQ134+AQ160+AQ188+AQ214+AQ239+AQ265+AQ290+AQ315</f>
        <v>6371.83</v>
      </c>
      <c r="AR317" s="51">
        <f>AR32+AR59+AR84+AR108+AR134+AR160+AR188+AR214+AR239+AR265+AR290+AR315</f>
        <v>22088.660000000003</v>
      </c>
      <c r="AS317" s="51">
        <f>AS32+AS59+AS84+AS108+AS134+AS160+AS188+AS214+AS239+AS265+AS290+AS315</f>
        <v>20924.68</v>
      </c>
      <c r="AT317" s="51">
        <f>AT32+AT59+AT84+AT108+AT134+AT160+AT188+AT214+AT239+AT265+AT290+AT315</f>
        <v>23692.130000000005</v>
      </c>
      <c r="AU317" s="51">
        <f>AU32+AU59+AU84+AU108+AU134+AU160+AU188+AU214+AU239+AU265+AU290+AU315</f>
        <v>31167.770000000004</v>
      </c>
      <c r="AV317" s="51">
        <f>AV32+AV59+AV84+AV108+AV134+AV160+AV188+AV214+AV239+AV265+AV290+AV315</f>
        <v>11536.83</v>
      </c>
      <c r="AW317" s="51">
        <f>AW32+AW59+AW84+AW108+AW134+AW160+AW188+AW214+AW239+AW265+AW290+AW315</f>
        <v>18612.72</v>
      </c>
      <c r="AX317" s="51">
        <f>AX32+AX59+AX84+AX108+AX134+AX160+AX188+AX214+AX239+AX265+AX290+AX315</f>
        <v>85354.489999999991</v>
      </c>
      <c r="AY317" s="51">
        <f>AY32+AY59+AY84+AY108+AY134+AY160+AY188+AY214+AY239+AY265+AY290+AY315</f>
        <v>1150.3699999999999</v>
      </c>
      <c r="AZ317" s="51">
        <f>AZ32+AZ59+AZ84+AZ108+AZ134+AZ160+AZ188+AZ214+AZ239+AZ265+AZ290+AZ315</f>
        <v>28536.13</v>
      </c>
      <c r="BA317" s="51">
        <f>BA32+BA59+BA84+BA108+BA134+BA160+BA188+BA214+BA239+BA265+BA290+BA315</f>
        <v>20919.43</v>
      </c>
      <c r="BB317" s="51">
        <f>BB32+BB59+BB84+BB108+BB134+BB160+BB188+BB214+BB239+BB265+BB290+BB315</f>
        <v>16645.84</v>
      </c>
      <c r="BC317" s="51">
        <f>BC32+BC59+BC84+BC108+BC134+BC160+BC188+BC214+BC239+BC265+BC290+BC315</f>
        <v>7316.5199999999995</v>
      </c>
      <c r="BD317" s="51">
        <f>BD32+BD59+BD84+BD108+BD134+BD160+BD188+BD214+BD239+BD265+BD290+BD315</f>
        <v>4.96</v>
      </c>
      <c r="BE317" s="51">
        <f>BE32+BE59+BE84+BE108+BE134+BE160+BE188+BE214+BE239+BE265+BE290+BE315</f>
        <v>2.3600000000000003</v>
      </c>
      <c r="BF317" s="51">
        <f>BF32+BF59+BF84+BF108+BF134+BF160+BF188+BF214+BF239+BF265+BF290+BF315</f>
        <v>1.4200000000000004</v>
      </c>
      <c r="BG317" s="51">
        <f>BG32+BG59+BG84+BG108+BG134+BG160+BG188+BG214+BG239+BG265+BG290+BG315</f>
        <v>3.31</v>
      </c>
      <c r="BH317" s="51">
        <f>BH32+BH59+BH84+BH108+BH134+BH160+BH188+BH214+BH239+BH265+BH290+BH315</f>
        <v>3.8200000000000003</v>
      </c>
      <c r="BI317" s="51">
        <f>BI32+BI59+BI84+BI108+BI134+BI160+BI188+BI214+BI239+BI265+BI290+BI315</f>
        <v>16.580000000000002</v>
      </c>
      <c r="BJ317" s="51">
        <f>BJ32+BJ59+BJ84+BJ108+BJ134+BJ160+BJ188+BJ214+BJ239+BJ265+BJ290+BJ315</f>
        <v>0.28000000000000003</v>
      </c>
      <c r="BK317" s="51">
        <f>BK32+BK59+BK84+BK108+BK134+BK160+BK188+BK214+BK239+BK265+BK290+BK315</f>
        <v>54.08</v>
      </c>
      <c r="BL317" s="51">
        <f>BL32+BL59+BL84+BL108+BL134+BL160+BL188+BL214+BL239+BL265+BL290+BL315</f>
        <v>0.12</v>
      </c>
      <c r="BM317" s="51">
        <f>BM32+BM59+BM84+BM108+BM134+BM160+BM188+BM214+BM239+BM265+BM290+BM315</f>
        <v>18.510000000000002</v>
      </c>
      <c r="BN317" s="51">
        <f>BN32+BN59+BN84+BN108+BN134+BN160+BN188+BN214+BN239+BN265+BN290+BN315</f>
        <v>0.70000000000000007</v>
      </c>
      <c r="BO317" s="51">
        <f>BO32+BO59+BO84+BO108+BO134+BO160+BO188+BO214+BO239+BO265+BO290+BO315</f>
        <v>0.7300000000000002</v>
      </c>
      <c r="BP317" s="51">
        <f>BP32+BP59+BP84+BP108+BP134+BP160+BP188+BP214+BP239+BP265+BP290+BP315</f>
        <v>0</v>
      </c>
      <c r="BQ317" s="51">
        <f>BQ32+BQ59+BQ84+BQ108+BQ134+BQ160+BQ188+BQ214+BQ239+BQ265+BQ290+BQ315</f>
        <v>2.92</v>
      </c>
      <c r="BR317" s="51">
        <f>BR32+BR59+BR84+BR108+BR134+BR160+BR188+BR214+BR239+BR265+BR290+BR315</f>
        <v>4.7300000000000004</v>
      </c>
      <c r="BS317" s="51">
        <f>BS32+BS59+BS84+BS108+BS134+BS160+BS188+BS214+BS239+BS265+BS290+BS315</f>
        <v>69.72</v>
      </c>
      <c r="BT317" s="51">
        <f>BT32+BT59+BT84+BT108+BT134+BT160+BT188+BT214+BT239+BT265+BT290+BT315</f>
        <v>7.0000000000000007E-2</v>
      </c>
      <c r="BU317" s="51">
        <f>BU32+BU59+BU84+BU108+BU134+BU160+BU188+BU214+BU239+BU265+BU290+BU315</f>
        <v>0</v>
      </c>
      <c r="BV317" s="51">
        <f>BV32+BV59+BV84+BV108+BV134+BV160+BV188+BV214+BV239+BV265+BV290+BV315</f>
        <v>82.2</v>
      </c>
      <c r="BW317" s="51">
        <f>BW32+BW59+BW84+BW108+BW134+BW160+BW188+BW214+BW239+BW265+BW290+BW315</f>
        <v>1.05</v>
      </c>
      <c r="BX317" s="51">
        <f>BX32+BX59+BX84+BX108+BX134+BX160+BX188+BX214+BX239+BX265+BX290+BX315</f>
        <v>0.32</v>
      </c>
      <c r="BY317" s="51">
        <f>BY32+BY59+BY84+BY108+BY134+BY160+BY188+BY214+BY239+BY265+BY290+BY315</f>
        <v>0</v>
      </c>
      <c r="BZ317" s="51">
        <f>BZ32+BZ59+BZ84+BZ108+BZ134+BZ160+BZ188+BZ214+BZ239+BZ265+BZ290+BZ315</f>
        <v>0</v>
      </c>
      <c r="CA317" s="51">
        <f>CA32+CA59+CA84+CA108+CA134+CA160+CA188+CA214+CA239+CA265+CA290+CA315</f>
        <v>0</v>
      </c>
      <c r="CB317" s="51">
        <f>CB32+CB59+CB84+CB108+CB134+CB160+CB188+CB214+CB239+CB265+CB290+CB315</f>
        <v>16961.64</v>
      </c>
      <c r="CC317" s="51">
        <f>CC32+CC59+CC84+CC108+CC134+CC160+CC188+CC214+CC239+CC265+CC290+CC315</f>
        <v>0</v>
      </c>
      <c r="CD317" s="51" t="e">
        <f>CD32+CD59+CD84+CD108+CD134+CD160+CD188+CD214+CD239+CD265+CD290+CD315</f>
        <v>#REF!</v>
      </c>
      <c r="CE317" s="51">
        <f>CE32+CE59+CE84+CE108+CE134+CE160+CE188+CE214+CE239+CE265+CE290+CE315</f>
        <v>6792.68</v>
      </c>
      <c r="CF317" s="51">
        <f>CF32+CF59+CF84+CF108+CF134+CF160+CF188+CF214+CF239+CF265+CF290+CF315</f>
        <v>0</v>
      </c>
      <c r="CG317" s="51">
        <f>CG32+CG59+CG84+CG108+CG134+CG160+CG188+CG214+CG239+CG265+CG290+CG315</f>
        <v>2278.77</v>
      </c>
      <c r="CH317" s="51">
        <f>CH32+CH59+CH84+CH108+CH134+CH160+CH188+CH214+CH239+CH265+CH290+CH315</f>
        <v>1259.81</v>
      </c>
      <c r="CI317" s="51">
        <f>CI32+CI59+CI84+CI108+CI134+CI160+CI188+CI214+CI239+CI265+CI290+CI315</f>
        <v>1769.3100000000002</v>
      </c>
      <c r="CJ317" s="51">
        <f>CJ32+CJ59+CJ84+CJ108+CJ134+CJ160+CJ188+CJ214+CJ239+CJ265+CJ290+CJ315</f>
        <v>131251.06</v>
      </c>
      <c r="CK317" s="51">
        <f>CK32+CK59+CK84+CK108+CK134+CK160+CK188+CK214+CK239+CK265+CK290+CK315</f>
        <v>62547.599999999991</v>
      </c>
      <c r="CL317" s="51">
        <f>CL32+CL59+CL84+CL108+CL134+CL160+CL188+CL214+CL239+CL265+CL290+CL315</f>
        <v>96899.310000000012</v>
      </c>
      <c r="CM317" s="51">
        <f>CM32+CM59+CM84+CM108+CM134+CM160+CM188+CM214+CM239+CM265+CM290+CM315</f>
        <v>3094.09</v>
      </c>
      <c r="CN317" s="51">
        <f>CN32+CN59+CN84+CN108+CN134+CN160+CN188+CN214+CN239+CN265+CN290+CN315</f>
        <v>1798.27</v>
      </c>
      <c r="CO317" s="51">
        <f>CO32+CO59+CO84+CO108+CO134+CO160+CO188+CO214+CO239+CO265+CO290+CO315</f>
        <v>2447.8300000000004</v>
      </c>
      <c r="CP317" s="51">
        <f>CP32+CP59+CP84+CP108+CP134+CP160+CP188+CP214+CP239+CP265+CP290+CP315</f>
        <v>361.05</v>
      </c>
      <c r="CQ317" s="51">
        <f>CQ32+CQ59+CQ84+CQ108+CQ134+CQ160+CQ188+CQ214+CQ239+CQ265+CQ290+CQ315</f>
        <v>35.61999999999999</v>
      </c>
    </row>
    <row r="318" spans="1:95" x14ac:dyDescent="0.25">
      <c r="B318" s="52" t="s">
        <v>190</v>
      </c>
      <c r="C318" s="53">
        <f>C317/12</f>
        <v>1537.0833333333333</v>
      </c>
      <c r="D318" s="54">
        <f t="shared" ref="D318:BO318" si="59">D317/12</f>
        <v>47.784166666666664</v>
      </c>
      <c r="E318" s="54">
        <f t="shared" si="59"/>
        <v>32.395000000000003</v>
      </c>
      <c r="F318" s="54">
        <f t="shared" si="59"/>
        <v>47.148333333333333</v>
      </c>
      <c r="G318" s="54">
        <f t="shared" si="59"/>
        <v>24.488087841666665</v>
      </c>
      <c r="H318" s="54">
        <f t="shared" si="59"/>
        <v>198.23500000000001</v>
      </c>
      <c r="I318" s="53">
        <f t="shared" si="59"/>
        <v>1379.7334558141422</v>
      </c>
      <c r="J318" s="54">
        <f t="shared" si="59"/>
        <v>19.575833333333332</v>
      </c>
      <c r="K318" s="54">
        <f t="shared" si="59"/>
        <v>18.731666666666666</v>
      </c>
      <c r="L318" s="54">
        <f t="shared" si="59"/>
        <v>0.14749999999999999</v>
      </c>
      <c r="M318" s="54">
        <f t="shared" si="59"/>
        <v>0.53500000000000003</v>
      </c>
      <c r="N318" s="54">
        <f t="shared" si="59"/>
        <v>71.534999999999997</v>
      </c>
      <c r="O318" s="54">
        <f t="shared" si="59"/>
        <v>110.38833333333332</v>
      </c>
      <c r="P318" s="54">
        <f t="shared" si="59"/>
        <v>14.259166666666664</v>
      </c>
      <c r="Q318" s="54">
        <f t="shared" si="59"/>
        <v>4.1666666666666666E-3</v>
      </c>
      <c r="R318" s="54">
        <f t="shared" si="59"/>
        <v>9.0000000000000011E-2</v>
      </c>
      <c r="S318" s="54">
        <f t="shared" si="59"/>
        <v>15.746666666666668</v>
      </c>
      <c r="T318" s="54">
        <f t="shared" si="59"/>
        <v>23.90166666666666</v>
      </c>
      <c r="U318" s="54">
        <f t="shared" si="59"/>
        <v>1713.8541666666667</v>
      </c>
      <c r="V318" s="54">
        <f t="shared" si="59"/>
        <v>1851.1175000000001</v>
      </c>
      <c r="W318" s="54">
        <f t="shared" si="59"/>
        <v>452.05</v>
      </c>
      <c r="X318" s="54">
        <f t="shared" si="59"/>
        <v>194.06666666666672</v>
      </c>
      <c r="Y318" s="54">
        <f t="shared" si="59"/>
        <v>749.26833333333332</v>
      </c>
      <c r="Z318" s="54">
        <f t="shared" si="59"/>
        <v>10.377500000000001</v>
      </c>
      <c r="AA318" s="54">
        <f t="shared" si="59"/>
        <v>168.88666666666666</v>
      </c>
      <c r="AB318" s="54">
        <f t="shared" si="59"/>
        <v>1908.5066666666664</v>
      </c>
      <c r="AC318" s="54">
        <f t="shared" si="59"/>
        <v>589.10500000000013</v>
      </c>
      <c r="AD318" s="54">
        <f t="shared" si="59"/>
        <v>7.9991666666666674</v>
      </c>
      <c r="AE318" s="54">
        <f t="shared" si="59"/>
        <v>0.78249999999999986</v>
      </c>
      <c r="AF318" s="54">
        <f t="shared" si="59"/>
        <v>1.1491666666666667</v>
      </c>
      <c r="AG318" s="54">
        <f t="shared" si="59"/>
        <v>7.3499999999999988</v>
      </c>
      <c r="AH318" s="54">
        <f t="shared" si="59"/>
        <v>18.799166666666665</v>
      </c>
      <c r="AI318" s="54">
        <f t="shared" si="59"/>
        <v>23.696666666666662</v>
      </c>
      <c r="AJ318" s="42">
        <f t="shared" si="59"/>
        <v>0.15</v>
      </c>
      <c r="AK318" s="42">
        <f t="shared" si="59"/>
        <v>1883.1675000000002</v>
      </c>
      <c r="AL318" s="42">
        <f t="shared" si="59"/>
        <v>1621.9341666666667</v>
      </c>
      <c r="AM318" s="42">
        <f t="shared" si="59"/>
        <v>3079.2224999999999</v>
      </c>
      <c r="AN318" s="42">
        <f t="shared" si="59"/>
        <v>2290.3191666666667</v>
      </c>
      <c r="AO318" s="42">
        <f t="shared" si="59"/>
        <v>829.19749999999988</v>
      </c>
      <c r="AP318" s="42">
        <f t="shared" si="59"/>
        <v>1478.7600000000002</v>
      </c>
      <c r="AQ318" s="42">
        <f t="shared" si="59"/>
        <v>530.98583333333329</v>
      </c>
      <c r="AR318" s="42">
        <f t="shared" si="59"/>
        <v>1840.721666666667</v>
      </c>
      <c r="AS318" s="42">
        <f t="shared" si="59"/>
        <v>1743.7233333333334</v>
      </c>
      <c r="AT318" s="42">
        <f t="shared" si="59"/>
        <v>1974.344166666667</v>
      </c>
      <c r="AU318" s="42">
        <f t="shared" si="59"/>
        <v>2597.314166666667</v>
      </c>
      <c r="AV318" s="42">
        <f t="shared" si="59"/>
        <v>961.40250000000003</v>
      </c>
      <c r="AW318" s="42">
        <f t="shared" si="59"/>
        <v>1551.0600000000002</v>
      </c>
      <c r="AX318" s="42">
        <f t="shared" si="59"/>
        <v>7112.8741666666656</v>
      </c>
      <c r="AY318" s="42">
        <f t="shared" si="59"/>
        <v>95.864166666666662</v>
      </c>
      <c r="AZ318" s="42">
        <f t="shared" si="59"/>
        <v>2378.0108333333333</v>
      </c>
      <c r="BA318" s="42">
        <f t="shared" si="59"/>
        <v>1743.2858333333334</v>
      </c>
      <c r="BB318" s="42">
        <f t="shared" si="59"/>
        <v>1387.1533333333334</v>
      </c>
      <c r="BC318" s="42">
        <f t="shared" si="59"/>
        <v>609.70999999999992</v>
      </c>
      <c r="BD318" s="42">
        <f t="shared" si="59"/>
        <v>0.41333333333333333</v>
      </c>
      <c r="BE318" s="42">
        <f t="shared" si="59"/>
        <v>0.19666666666666668</v>
      </c>
      <c r="BF318" s="42">
        <f t="shared" si="59"/>
        <v>0.11833333333333336</v>
      </c>
      <c r="BG318" s="42">
        <f t="shared" si="59"/>
        <v>0.27583333333333332</v>
      </c>
      <c r="BH318" s="42">
        <f t="shared" si="59"/>
        <v>0.31833333333333336</v>
      </c>
      <c r="BI318" s="42">
        <f t="shared" si="59"/>
        <v>1.3816666666666668</v>
      </c>
      <c r="BJ318" s="42">
        <f t="shared" si="59"/>
        <v>2.3333333333333334E-2</v>
      </c>
      <c r="BK318" s="42">
        <f t="shared" si="59"/>
        <v>4.5066666666666668</v>
      </c>
      <c r="BL318" s="42">
        <f t="shared" si="59"/>
        <v>0.01</v>
      </c>
      <c r="BM318" s="42">
        <f t="shared" si="59"/>
        <v>1.5425000000000002</v>
      </c>
      <c r="BN318" s="42">
        <f t="shared" si="59"/>
        <v>5.8333333333333341E-2</v>
      </c>
      <c r="BO318" s="42">
        <f t="shared" si="59"/>
        <v>6.083333333333335E-2</v>
      </c>
      <c r="BP318" s="42">
        <f t="shared" ref="BP318:CQ318" si="60">BP317/12</f>
        <v>0</v>
      </c>
      <c r="BQ318" s="42">
        <f t="shared" si="60"/>
        <v>0.24333333333333332</v>
      </c>
      <c r="BR318" s="42">
        <f t="shared" si="60"/>
        <v>0.39416666666666672</v>
      </c>
      <c r="BS318" s="42">
        <f t="shared" si="60"/>
        <v>5.81</v>
      </c>
      <c r="BT318" s="42">
        <f t="shared" si="60"/>
        <v>5.8333333333333336E-3</v>
      </c>
      <c r="BU318" s="42">
        <f t="shared" si="60"/>
        <v>0</v>
      </c>
      <c r="BV318" s="42">
        <f t="shared" si="60"/>
        <v>6.8500000000000005</v>
      </c>
      <c r="BW318" s="42">
        <f t="shared" si="60"/>
        <v>8.7500000000000008E-2</v>
      </c>
      <c r="BX318" s="42">
        <f t="shared" si="60"/>
        <v>2.6666666666666668E-2</v>
      </c>
      <c r="BY318" s="42">
        <f t="shared" si="60"/>
        <v>0</v>
      </c>
      <c r="BZ318" s="42">
        <f t="shared" si="60"/>
        <v>0</v>
      </c>
      <c r="CA318" s="42">
        <f t="shared" si="60"/>
        <v>0</v>
      </c>
      <c r="CB318" s="42">
        <f t="shared" si="60"/>
        <v>1413.47</v>
      </c>
      <c r="CC318" s="42">
        <f t="shared" si="60"/>
        <v>0</v>
      </c>
      <c r="CD318" s="42" t="e">
        <f t="shared" si="60"/>
        <v>#REF!</v>
      </c>
      <c r="CE318" s="42">
        <f t="shared" si="60"/>
        <v>566.05666666666673</v>
      </c>
      <c r="CF318" s="42">
        <f t="shared" si="60"/>
        <v>0</v>
      </c>
      <c r="CG318" s="42">
        <f t="shared" si="60"/>
        <v>189.89750000000001</v>
      </c>
      <c r="CH318" s="42">
        <f t="shared" si="60"/>
        <v>104.98416666666667</v>
      </c>
      <c r="CI318" s="42">
        <f t="shared" si="60"/>
        <v>147.44250000000002</v>
      </c>
      <c r="CJ318" s="42">
        <f t="shared" si="60"/>
        <v>10937.588333333333</v>
      </c>
      <c r="CK318" s="42">
        <f t="shared" si="60"/>
        <v>5212.2999999999993</v>
      </c>
      <c r="CL318" s="42">
        <f t="shared" si="60"/>
        <v>8074.942500000001</v>
      </c>
      <c r="CM318" s="42">
        <f t="shared" si="60"/>
        <v>257.84083333333336</v>
      </c>
      <c r="CN318" s="42">
        <f t="shared" si="60"/>
        <v>149.85583333333332</v>
      </c>
      <c r="CO318" s="42">
        <f t="shared" si="60"/>
        <v>203.98583333333337</v>
      </c>
      <c r="CP318" s="42">
        <f t="shared" si="60"/>
        <v>30.087500000000002</v>
      </c>
      <c r="CQ318" s="42">
        <f t="shared" si="60"/>
        <v>2.9683333333333324</v>
      </c>
    </row>
  </sheetData>
  <mergeCells count="31">
    <mergeCell ref="H1:W1"/>
    <mergeCell ref="AA5:AE5"/>
    <mergeCell ref="AA1:AI1"/>
    <mergeCell ref="CE5:CE6"/>
    <mergeCell ref="B131:B132"/>
    <mergeCell ref="C5:C6"/>
    <mergeCell ref="D5:E5"/>
    <mergeCell ref="CD5:CD6"/>
    <mergeCell ref="CC5:CC6"/>
    <mergeCell ref="A2:AI3"/>
    <mergeCell ref="W5:Z5"/>
    <mergeCell ref="F5:G5"/>
    <mergeCell ref="H5:H6"/>
    <mergeCell ref="I5:I6"/>
    <mergeCell ref="A5:A6"/>
    <mergeCell ref="B5:B6"/>
    <mergeCell ref="AI5:AI6"/>
    <mergeCell ref="AE4:AI4"/>
    <mergeCell ref="CM1:CO1"/>
    <mergeCell ref="CF5:CF6"/>
    <mergeCell ref="CO5:CO6"/>
    <mergeCell ref="CJ5:CJ6"/>
    <mergeCell ref="CQ5:CQ6"/>
    <mergeCell ref="CN5:CN6"/>
    <mergeCell ref="CG5:CG6"/>
    <mergeCell ref="CK5:CK6"/>
    <mergeCell ref="CL5:CL6"/>
    <mergeCell ref="CM5:CM6"/>
    <mergeCell ref="CH5:CH6"/>
    <mergeCell ref="CI5:CI6"/>
    <mergeCell ref="CP5:CP6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78</v>
      </c>
      <c r="B1" s="6">
        <v>46023</v>
      </c>
    </row>
    <row r="2" spans="1:2" x14ac:dyDescent="0.2">
      <c r="A2" t="s">
        <v>79</v>
      </c>
      <c r="B2" s="6">
        <v>46006.681192129632</v>
      </c>
    </row>
    <row r="3" spans="1:2" x14ac:dyDescent="0.2">
      <c r="A3" t="s">
        <v>80</v>
      </c>
      <c r="B3" t="s">
        <v>102</v>
      </c>
    </row>
    <row r="4" spans="1:2" x14ac:dyDescent="0.2">
      <c r="A4" t="s">
        <v>81</v>
      </c>
      <c r="B4" t="s">
        <v>103</v>
      </c>
    </row>
    <row r="5" spans="1:2" x14ac:dyDescent="0.2">
      <c r="B5">
        <v>1</v>
      </c>
    </row>
    <row r="6" spans="1:2" x14ac:dyDescent="0.2">
      <c r="B6" s="28" t="s">
        <v>165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12.01.2026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ИбрагимоваPC1</cp:lastModifiedBy>
  <cp:lastPrinted>2026-02-20T13:22:46Z</cp:lastPrinted>
  <dcterms:created xsi:type="dcterms:W3CDTF">2002-09-22T07:35:02Z</dcterms:created>
  <dcterms:modified xsi:type="dcterms:W3CDTF">2026-02-20T13:23:21Z</dcterms:modified>
</cp:coreProperties>
</file>